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eg" ContentType="image/jpeg"/>
  <Default Extension="png" ContentType="image/png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 activeTab="1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'Paramètres'!$C$9</definedName>
    <definedName name="CPVILLEDOSSIER">'Paramètres'!$C$26:$J$26</definedName>
    <definedName name="DATEVALEUR">'Paramètres'!$C$13</definedName>
    <definedName name="INDICELOT">'Paramètres'!$C$17</definedName>
    <definedName name="NUMDOSSIER">'Paramètres'!$C$7</definedName>
    <definedName name="OBSERVATIONCONSULTE">'Coordonnées Entreprise'!$C$28:$J$28</definedName>
    <definedName name="PARCELLEDOSSIER">'Paramètres'!$C$28:$J$28</definedName>
    <definedName name="PHASELOT">'Paramètres'!$C$15</definedName>
    <definedName name="_xlnm.Print_Titles" localSheetId="1">DPGF!$1:$3</definedName>
    <definedName name="RUEDOSSIER">'Paramètres'!$C$24:$J$24</definedName>
    <definedName name="TAUXTVA1">'Paramètres'!$C$19</definedName>
    <definedName name="TAUXTVA2">'Paramètres'!$C$20</definedName>
    <definedName name="TAUXTVA3">'Paramètres'!$C$21</definedName>
    <definedName name="TAUXTVA4">'Paramètres'!$C$22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'Paramètres'!$C$3:$J$3</definedName>
    <definedName name="TITREDOSSIER">'Paramètres'!$C$5:$J$5</definedName>
    <definedName name="TITRELOT">'Paramètres'!$C$11:$J$11</definedName>
  </definedNames>
  <calcPr calcId="124519" fullCalcOnLoad="1"/>
</workbook>
</file>

<file path=xl/sharedStrings.xml><?xml version="1.0" encoding="utf-8"?>
<sst xmlns="http://schemas.openxmlformats.org/spreadsheetml/2006/main" count="1187" uniqueCount="392">
  <si>
    <t>Dossier</t>
  </si>
  <si>
    <t>Date</t>
  </si>
  <si>
    <t>Phase</t>
  </si>
  <si>
    <t>Indice</t>
  </si>
  <si>
    <t>MAITRE D'OUVRAGE
GROUPE HOSPITALIER DE LA HAUTE-SAÔNE</t>
  </si>
  <si>
    <t>BUREAU D'ETUDES : 
    I2EF
    6 Boulevard des Alliès
    70000 VESOUL
    Tél : 03.84.76.73.76.
    Mél : contact@i2ef.fr</t>
  </si>
  <si>
    <t>ARCHITECTE : 
    F. VIDBERG ARCHITECTURE ET URBANISME
    12 rue Salengro
    70000 VESOUL
    Tél : 03.84.75.49.31
    Mél : contact@vidbergarchitecture.fr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</si>
  <si>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</si>
  <si>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</si>
  <si>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</si>
  <si>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</si>
  <si>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</si>
  <si>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</si>
  <si>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</si>
  <si>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</si>
  <si>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</si>
  <si>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</si>
  <si>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</si>
  <si>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</si>
  <si>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</si>
  <si>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</si>
  <si>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</si>
  <si>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</si>
  <si>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</si>
  <si>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</si>
  <si>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</si>
  <si>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</si>
  <si>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</si>
  <si>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</si>
  <si>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</si>
  <si>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</si>
  <si>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</si>
  <si>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</si>
  <si>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</si>
  <si>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</si>
  <si>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</si>
  <si>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</si>
  <si>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n°09</t>
  </si>
  <si>
    <t>ÉLECTRICITÉ</t>
  </si>
  <si>
    <t>3.&amp;</t>
  </si>
  <si>
    <t>SPÉCIFICATIONS TECHNIQUES DÉTAILLÉES</t>
  </si>
  <si>
    <t>2.1</t>
  </si>
  <si>
    <t>TRAVAUX PRÉPARATOIRES</t>
  </si>
  <si>
    <r>
      <rPr>
        <b/>
        <u/>
        <sz val="11"/>
        <color theme="1"/>
        <rFont val="Arial"/>
        <family val="2"/>
      </rPr>
      <t>TRAVAUX PRÉPARATOIRES</t>
    </r>
    <r>
      <rPr>
        <b/>
        <sz val="11"/>
        <color theme="1"/>
        <rFont val="Arial"/>
        <family val="2"/>
      </rPr>
      <t xml:space="preserve"> </t>
    </r>
  </si>
  <si>
    <t>2.1.1</t>
  </si>
  <si>
    <t>Installation commune de chantier</t>
  </si>
  <si>
    <r>
      <rPr>
        <b/>
        <u/>
        <sz val="10"/>
        <color theme="1"/>
        <rFont val="Arial"/>
        <family val="2"/>
      </rPr>
      <t>Installation commune de chantier</t>
    </r>
    <r>
      <rPr>
        <b/>
        <sz val="10"/>
        <color theme="1"/>
        <rFont val="Arial"/>
        <family val="2"/>
      </rPr>
      <t xml:space="preserve"> </t>
    </r>
  </si>
  <si>
    <t>5.T</t>
  </si>
  <si>
    <t>2.1.1.1</t>
  </si>
  <si>
    <t>Coffret de chantier répartis vers chaque zone d'intervention</t>
  </si>
  <si>
    <t>9.&amp;</t>
  </si>
  <si>
    <t>2.1.1.2</t>
  </si>
  <si>
    <t>Alimentation des coffrets</t>
  </si>
  <si>
    <t>ENS</t>
  </si>
  <si>
    <t>2.1.1.3</t>
  </si>
  <si>
    <t>Éclairage général du chantier</t>
  </si>
  <si>
    <t>2.1.1.4</t>
  </si>
  <si>
    <t>Éclairage de sécurité du chantier</t>
  </si>
  <si>
    <t>2.1.1.5</t>
  </si>
  <si>
    <t>Alimentation des bungalows de chantier</t>
  </si>
  <si>
    <t>2.1.1.6</t>
  </si>
  <si>
    <t>Vérification réglementaire par un organisme agréé</t>
  </si>
  <si>
    <t>2.1.1.7</t>
  </si>
  <si>
    <t>Contrôle quotidien de l'installation, maintenance, remise en état</t>
  </si>
  <si>
    <t>2.1.1.8</t>
  </si>
  <si>
    <t>Dépose et récupération de l'installation en fin de chantier</t>
  </si>
  <si>
    <t>5.&amp;</t>
  </si>
  <si>
    <t>Total H.T. :</t>
  </si>
  <si>
    <t>Total T.V.A. (20%) :</t>
  </si>
  <si>
    <t>Total T.T.C. :</t>
  </si>
  <si>
    <t>2.1.2</t>
  </si>
  <si>
    <t>Dépose des installations existantes</t>
  </si>
  <si>
    <r>
      <rPr>
        <b/>
        <u/>
        <sz val="10"/>
        <color theme="1"/>
        <rFont val="Arial"/>
        <family val="2"/>
      </rPr>
      <t>Dépose des installations existantes</t>
    </r>
    <r>
      <rPr>
        <b/>
        <sz val="10"/>
        <color theme="1"/>
        <rFont val="Arial"/>
        <family val="2"/>
      </rPr>
      <t xml:space="preserve"> </t>
    </r>
  </si>
  <si>
    <t>2.1.2.1</t>
  </si>
  <si>
    <t>Dépose suivant CCTP</t>
  </si>
  <si>
    <t>4.&amp;</t>
  </si>
  <si>
    <r>
      <rPr>
        <b/>
        <u/>
        <sz val="10"/>
        <color theme="1"/>
        <rFont val="Arial"/>
        <family val="2"/>
      </rPr>
      <t>TRAVAUX PRÉPARATOIRES</t>
    </r>
    <r>
      <rPr>
        <b/>
        <sz val="10"/>
        <color theme="1"/>
        <rFont val="Arial"/>
        <family val="2"/>
      </rPr>
      <t xml:space="preserve"> </t>
    </r>
  </si>
  <si>
    <t>2.2</t>
  </si>
  <si>
    <t>RÉSEAU DE TERRE</t>
  </si>
  <si>
    <r>
      <rPr>
        <b/>
        <u/>
        <sz val="11"/>
        <color theme="1"/>
        <rFont val="Arial"/>
        <family val="2"/>
      </rPr>
      <t>RÉSEAU DE TERRE</t>
    </r>
    <r>
      <rPr>
        <b/>
        <sz val="11"/>
        <color theme="1"/>
        <rFont val="Arial"/>
        <family val="2"/>
      </rPr>
      <t xml:space="preserve"> </t>
    </r>
  </si>
  <si>
    <t>2.2.1</t>
  </si>
  <si>
    <t>Prise de terre</t>
  </si>
  <si>
    <r>
      <rPr>
        <b/>
        <u/>
        <sz val="10"/>
        <color theme="1"/>
        <rFont val="Arial"/>
        <family val="2"/>
      </rPr>
      <t>Prise de terre</t>
    </r>
    <r>
      <rPr>
        <b/>
        <sz val="10"/>
        <color theme="1"/>
        <rFont val="Arial"/>
        <family val="2"/>
      </rPr>
      <t xml:space="preserve"> </t>
    </r>
  </si>
  <si>
    <t>2.2.1.1</t>
  </si>
  <si>
    <t>Câble cuivre nu de 25 mm² déroulé en fond de fouille</t>
  </si>
  <si>
    <t>ML</t>
  </si>
  <si>
    <t>2.2.1.2</t>
  </si>
  <si>
    <t>Barrette de mesure soigneusement repérée</t>
  </si>
  <si>
    <t>2.2.1.3</t>
  </si>
  <si>
    <t>Accessoires divers, conduits, repérages</t>
  </si>
  <si>
    <t>2.2.2</t>
  </si>
  <si>
    <t>Liaisons équipotentielles</t>
  </si>
  <si>
    <r>
      <rPr>
        <b/>
        <u/>
        <sz val="10"/>
        <color theme="1"/>
        <rFont val="Arial"/>
        <family val="2"/>
      </rPr>
      <t>Liaisons équipotentielles</t>
    </r>
    <r>
      <rPr>
        <b/>
        <sz val="10"/>
        <color theme="1"/>
        <rFont val="Arial"/>
        <family val="2"/>
      </rPr>
      <t xml:space="preserve"> </t>
    </r>
  </si>
  <si>
    <t>2.2.2.1</t>
  </si>
  <si>
    <t>Interconnexion des masses métalliques du bâtiment</t>
  </si>
  <si>
    <t>2.2.2.2</t>
  </si>
  <si>
    <t>Interconnexion des canalisations d'eau, de chauffage et de gaz</t>
  </si>
  <si>
    <t>2.2.2.3</t>
  </si>
  <si>
    <t>Interconnexion des gaines de ventilation et de traitement d'air</t>
  </si>
  <si>
    <t>2.2.2.4</t>
  </si>
  <si>
    <t>Interconnexion des appareils d'éclairage de classe 1</t>
  </si>
  <si>
    <t>2.2.2.5</t>
  </si>
  <si>
    <t>Interconnexion des conduits métalliques et chemins de câbles</t>
  </si>
  <si>
    <t>2.2.2.6</t>
  </si>
  <si>
    <t>Interconnexion réglementaires dans les douches et sanitaires conformément à la section 701 de la NF C 15-100 y compris tout accessoires</t>
  </si>
  <si>
    <t>2.2.3</t>
  </si>
  <si>
    <t>Conducteur de protection</t>
  </si>
  <si>
    <r>
      <rPr>
        <b/>
        <u/>
        <sz val="10"/>
        <color theme="1"/>
        <rFont val="Arial"/>
        <family val="2"/>
      </rPr>
      <t>Conducteur de protection</t>
    </r>
    <r>
      <rPr>
        <b/>
        <sz val="10"/>
        <color theme="1"/>
        <rFont val="Arial"/>
        <family val="2"/>
      </rPr>
      <t xml:space="preserve"> </t>
    </r>
  </si>
  <si>
    <t>2.2.3.1</t>
  </si>
  <si>
    <t>Liaison barrette de terre à TGBT - 1 x 25 mm²</t>
  </si>
  <si>
    <t>2.2.3.2</t>
  </si>
  <si>
    <t>Accessoires divers de pose, de raccordement et de repérage</t>
  </si>
  <si>
    <r>
      <rPr>
        <b/>
        <u/>
        <sz val="10"/>
        <color theme="1"/>
        <rFont val="Arial"/>
        <family val="2"/>
      </rPr>
      <t>RÉSEAU DE TERRE</t>
    </r>
    <r>
      <rPr>
        <b/>
        <sz val="10"/>
        <color theme="1"/>
        <rFont val="Arial"/>
        <family val="2"/>
      </rPr>
      <t xml:space="preserve"> </t>
    </r>
  </si>
  <si>
    <t>2.3</t>
  </si>
  <si>
    <t>ALIMENTATION DU PROJET</t>
  </si>
  <si>
    <r>
      <rPr>
        <b/>
        <u/>
        <sz val="11"/>
        <color theme="1"/>
        <rFont val="Arial"/>
        <family val="2"/>
      </rPr>
      <t>ALIMENTATION DU PROJET</t>
    </r>
    <r>
      <rPr>
        <b/>
        <sz val="11"/>
        <color theme="1"/>
        <rFont val="Arial"/>
        <family val="2"/>
      </rPr>
      <t xml:space="preserve"> </t>
    </r>
  </si>
  <si>
    <t>2.3.1</t>
  </si>
  <si>
    <t>Généralités</t>
  </si>
  <si>
    <r>
      <rPr>
        <b/>
        <u/>
        <sz val="10"/>
        <color theme="1"/>
        <rFont val="Arial"/>
        <family val="2"/>
      </rPr>
      <t>Généralités</t>
    </r>
    <r>
      <rPr>
        <b/>
        <sz val="10"/>
        <color theme="1"/>
        <rFont val="Arial"/>
        <family val="2"/>
      </rPr>
      <t xml:space="preserve"> </t>
    </r>
  </si>
  <si>
    <r>
      <rPr>
        <b/>
        <u/>
        <sz val="10"/>
        <color theme="1"/>
        <rFont val="Arial"/>
        <family val="2"/>
      </rPr>
      <t>ALIMENTATION DU PROJET</t>
    </r>
    <r>
      <rPr>
        <b/>
        <sz val="10"/>
        <color theme="1"/>
        <rFont val="Arial"/>
        <family val="2"/>
      </rPr>
      <t xml:space="preserve"> </t>
    </r>
  </si>
  <si>
    <t>2.4</t>
  </si>
  <si>
    <t>DISTRIBUTION GÉNÉRALE BASSE TENSION</t>
  </si>
  <si>
    <r>
      <rPr>
        <b/>
        <u/>
        <sz val="11"/>
        <color theme="1"/>
        <rFont val="Arial"/>
        <family val="2"/>
      </rPr>
      <t>DISTRIBUTION GÉNÉRALE BASSE TENSION</t>
    </r>
    <r>
      <rPr>
        <b/>
        <sz val="11"/>
        <color theme="1"/>
        <rFont val="Arial"/>
        <family val="2"/>
      </rPr>
      <t xml:space="preserve"> </t>
    </r>
  </si>
  <si>
    <t>2.4.1</t>
  </si>
  <si>
    <t>Chemin de câbles</t>
  </si>
  <si>
    <r>
      <rPr>
        <b/>
        <u/>
        <sz val="10"/>
        <color theme="1"/>
        <rFont val="Arial"/>
        <family val="2"/>
      </rPr>
      <t>Chemin de câbles</t>
    </r>
    <r>
      <rPr>
        <b/>
        <sz val="10"/>
        <color theme="1"/>
        <rFont val="Arial"/>
        <family val="2"/>
      </rPr>
      <t xml:space="preserve"> </t>
    </r>
  </si>
  <si>
    <t>5.U.TABLEAU.3.3</t>
  </si>
  <si>
    <t>2.4.1.1</t>
  </si>
  <si>
    <t>Chemin de câbles 200 x 50 mm type cablofil</t>
  </si>
  <si>
    <t>2.4.1.2</t>
  </si>
  <si>
    <t>Chemin de câbles 100 x 50 mm type dalle marine</t>
  </si>
  <si>
    <t>2.4.1.3</t>
  </si>
  <si>
    <t>Accessoires divers de pose et de suspension</t>
  </si>
  <si>
    <t>2.4.2</t>
  </si>
  <si>
    <t>Tableaux de protection</t>
  </si>
  <si>
    <r>
      <rPr>
        <b/>
        <u/>
        <sz val="10"/>
        <color theme="1"/>
        <rFont val="Arial"/>
        <family val="2"/>
      </rPr>
      <t>Tableaux de protection</t>
    </r>
    <r>
      <rPr>
        <b/>
        <sz val="10"/>
        <color theme="1"/>
        <rFont val="Arial"/>
        <family val="2"/>
      </rPr>
      <t xml:space="preserve"> </t>
    </r>
  </si>
  <si>
    <t>2.4.2.1</t>
  </si>
  <si>
    <t>Complément du TD K RB/1 suivant CCTP</t>
  </si>
  <si>
    <t>2.4.2.2</t>
  </si>
  <si>
    <t>Mise à jour du schéma électrique</t>
  </si>
  <si>
    <r>
      <rPr>
        <b/>
        <u/>
        <sz val="10"/>
        <color theme="1"/>
        <rFont val="Arial"/>
        <family val="2"/>
      </rPr>
      <t>DISTRIBUTION GÉNÉRALE BASSE TENSION</t>
    </r>
    <r>
      <rPr>
        <b/>
        <sz val="10"/>
        <color theme="1"/>
        <rFont val="Arial"/>
        <family val="2"/>
      </rPr>
      <t xml:space="preserve"> </t>
    </r>
  </si>
  <si>
    <t>2.5</t>
  </si>
  <si>
    <t>ÉQUIPEMENT DES LOCAUX</t>
  </si>
  <si>
    <r>
      <rPr>
        <b/>
        <u/>
        <sz val="11"/>
        <color theme="1"/>
        <rFont val="Arial"/>
        <family val="2"/>
      </rPr>
      <t>ÉQUIPEMENT DES LOCAUX</t>
    </r>
    <r>
      <rPr>
        <b/>
        <sz val="11"/>
        <color theme="1"/>
        <rFont val="Arial"/>
        <family val="2"/>
      </rPr>
      <t xml:space="preserve"> </t>
    </r>
  </si>
  <si>
    <t>2.5.1</t>
  </si>
  <si>
    <t>Classement des locaux</t>
  </si>
  <si>
    <r>
      <rPr>
        <b/>
        <u/>
        <sz val="10"/>
        <color theme="1"/>
        <rFont val="Arial"/>
        <family val="2"/>
      </rPr>
      <t>Classement des locaux</t>
    </r>
    <r>
      <rPr>
        <b/>
        <sz val="10"/>
        <color theme="1"/>
        <rFont val="Arial"/>
        <family val="2"/>
      </rPr>
      <t xml:space="preserve"> </t>
    </r>
  </si>
  <si>
    <t>5.U.TABLEAU.3.7</t>
  </si>
  <si>
    <t>2.5.2</t>
  </si>
  <si>
    <t>Canalisations secondaires</t>
  </si>
  <si>
    <r>
      <rPr>
        <b/>
        <u/>
        <sz val="10"/>
        <color theme="1"/>
        <rFont val="Arial"/>
        <family val="2"/>
      </rPr>
      <t>Canalisations secondaires</t>
    </r>
    <r>
      <rPr>
        <b/>
        <sz val="10"/>
        <color theme="1"/>
        <rFont val="Arial"/>
        <family val="2"/>
      </rPr>
      <t xml:space="preserve"> </t>
    </r>
  </si>
  <si>
    <t>2.5.3</t>
  </si>
  <si>
    <t>Éclairage</t>
  </si>
  <si>
    <r>
      <rPr>
        <b/>
        <u/>
        <sz val="10"/>
        <color theme="1"/>
        <rFont val="Arial"/>
        <family val="2"/>
      </rPr>
      <t>Éclairage</t>
    </r>
    <r>
      <rPr>
        <b/>
        <sz val="10"/>
        <color theme="1"/>
        <rFont val="Arial"/>
        <family val="2"/>
      </rPr>
      <t xml:space="preserve"> </t>
    </r>
  </si>
  <si>
    <t>5.U.IMAGE</t>
  </si>
  <si>
    <t>2.5.3.1</t>
  </si>
  <si>
    <t>Panneau LED encastré - 27 W - Repère LD1</t>
  </si>
  <si>
    <t>2.5.3.2</t>
  </si>
  <si>
    <t>Luminaire LED étanche - 28,8 W - Repère LD2</t>
  </si>
  <si>
    <t>2.4.3.5</t>
  </si>
  <si>
    <t>Ligne LED encastrée - 10 W/m - Rep. LD3 y compris drivers, profilés d'encastrement et diffuseur suivant CCTP</t>
  </si>
  <si>
    <t>2.5.3.3</t>
  </si>
  <si>
    <t>Spot LED encastré - 15 W - Repère SE2</t>
  </si>
  <si>
    <t>2.5.3.4</t>
  </si>
  <si>
    <t>Câblage, conduits et raccordement y compris toutes sujétions</t>
  </si>
  <si>
    <t>2.5.4</t>
  </si>
  <si>
    <t>Appareillage et prises de courant</t>
  </si>
  <si>
    <r>
      <rPr>
        <b/>
        <u/>
        <sz val="10"/>
        <color theme="1"/>
        <rFont val="Arial"/>
        <family val="2"/>
      </rPr>
      <t>Appareillage et prises de courant</t>
    </r>
    <r>
      <rPr>
        <b/>
        <sz val="10"/>
        <color theme="1"/>
        <rFont val="Arial"/>
        <family val="2"/>
      </rPr>
      <t xml:space="preserve"> </t>
    </r>
  </si>
  <si>
    <t>2.5.4.1</t>
  </si>
  <si>
    <t>Interrupteur variateur</t>
  </si>
  <si>
    <t>2.5.4.2</t>
  </si>
  <si>
    <t>Inter S.A. ou V.V. IP 55 - IK 08</t>
  </si>
  <si>
    <t>2.5.4.3</t>
  </si>
  <si>
    <t>2.5.4.4</t>
  </si>
  <si>
    <t xml:space="preserve">PC 2x10/16 A+T </t>
  </si>
  <si>
    <t>2.5.4.5</t>
  </si>
  <si>
    <t>PC 2x10/16 A+T IP 55 - IK 08</t>
  </si>
  <si>
    <t>2.5.4.6</t>
  </si>
  <si>
    <t>2.5.4.7</t>
  </si>
  <si>
    <t>Poste de travail type CPA suivant CCTP</t>
  </si>
  <si>
    <t>2.5.4.8</t>
  </si>
  <si>
    <t>2.5.4.9</t>
  </si>
  <si>
    <t>Détecteur de présence 360° encastré - type PD9-M-1C-SDB-FP-BL suivant CCTP</t>
  </si>
  <si>
    <t>2.5.4.10</t>
  </si>
  <si>
    <t>Détecteur de présence 360° encastré - type PD4-C suivant CCTP</t>
  </si>
  <si>
    <t>2.5.4.11</t>
  </si>
  <si>
    <t>Détecteur de présence 360° encastré - type PD3-FP suivant CCTP</t>
  </si>
  <si>
    <t>2.5.4.12</t>
  </si>
  <si>
    <t>2.5.5</t>
  </si>
  <si>
    <t>Alimentations diverses</t>
  </si>
  <si>
    <r>
      <rPr>
        <b/>
        <u/>
        <sz val="10"/>
        <color theme="1"/>
        <rFont val="Arial"/>
        <family val="2"/>
      </rPr>
      <t>Alimentations diverses</t>
    </r>
    <r>
      <rPr>
        <b/>
        <sz val="10"/>
        <color theme="1"/>
        <rFont val="Arial"/>
        <family val="2"/>
      </rPr>
      <t xml:space="preserve"> </t>
    </r>
  </si>
  <si>
    <t>2.5.5.1</t>
  </si>
  <si>
    <t>Alimentation de la porte sectionnelle en câble Cca-s2, d2, a2 - 3G2,5 mm² en attente.</t>
  </si>
  <si>
    <r>
      <rPr>
        <b/>
        <u/>
        <sz val="10"/>
        <color theme="1"/>
        <rFont val="Arial"/>
        <family val="2"/>
      </rPr>
      <t>ÉQUIPEMENT DES LOCAUX</t>
    </r>
    <r>
      <rPr>
        <b/>
        <sz val="10"/>
        <color theme="1"/>
        <rFont val="Arial"/>
        <family val="2"/>
      </rPr>
      <t xml:space="preserve"> </t>
    </r>
  </si>
  <si>
    <t>2.6</t>
  </si>
  <si>
    <t>SÉCURITÉ</t>
  </si>
  <si>
    <r>
      <rPr>
        <b/>
        <u/>
        <sz val="11"/>
        <color theme="1"/>
        <rFont val="Arial"/>
        <family val="2"/>
      </rPr>
      <t>SÉCURITÉ</t>
    </r>
    <r>
      <rPr>
        <b/>
        <sz val="11"/>
        <color theme="1"/>
        <rFont val="Arial"/>
        <family val="2"/>
      </rPr>
      <t xml:space="preserve"> </t>
    </r>
  </si>
  <si>
    <t>2.6.1</t>
  </si>
  <si>
    <t>Éclairage de sécurité</t>
  </si>
  <si>
    <r>
      <rPr>
        <b/>
        <u/>
        <sz val="10"/>
        <color theme="1"/>
        <rFont val="Arial"/>
        <family val="2"/>
      </rPr>
      <t>Éclairage de sécurité</t>
    </r>
    <r>
      <rPr>
        <b/>
        <sz val="10"/>
        <color theme="1"/>
        <rFont val="Arial"/>
        <family val="2"/>
      </rPr>
      <t xml:space="preserve"> </t>
    </r>
  </si>
  <si>
    <t>2.6.1.1</t>
  </si>
  <si>
    <t>Bloc d'éclairage d'évacuation - 45 lm - IP 42 - IK 07</t>
  </si>
  <si>
    <t>2.6.1.2</t>
  </si>
  <si>
    <t>Bloc d'éclairage d'évacuation - 45 lm - IP 65 - IK 10</t>
  </si>
  <si>
    <t>2.6.1.3</t>
  </si>
  <si>
    <t>Raccordement sur télécommande existante</t>
  </si>
  <si>
    <t>2.6.1.4</t>
  </si>
  <si>
    <t>2.6.2</t>
  </si>
  <si>
    <t>Système de sécurité incendie</t>
  </si>
  <si>
    <r>
      <rPr>
        <b/>
        <u/>
        <sz val="10"/>
        <color theme="1"/>
        <rFont val="Arial"/>
        <family val="2"/>
      </rPr>
      <t>Système de sécurité incendie</t>
    </r>
    <r>
      <rPr>
        <b/>
        <sz val="10"/>
        <color theme="1"/>
        <rFont val="Arial"/>
        <family val="2"/>
      </rPr>
      <t xml:space="preserve"> </t>
    </r>
  </si>
  <si>
    <t>2.6.2.1</t>
  </si>
  <si>
    <t>Système de détection incendie</t>
  </si>
  <si>
    <r>
      <rPr>
        <b/>
        <u/>
        <sz val="11"/>
        <color theme="1"/>
        <rFont val="Arial"/>
        <family val="2"/>
      </rPr>
      <t>Système de détection incendie</t>
    </r>
    <r>
      <rPr>
        <u/>
        <sz val="10"/>
        <color theme="1"/>
        <rFont val="Arial"/>
        <family val="2"/>
      </rPr>
      <t xml:space="preserve"> </t>
    </r>
  </si>
  <si>
    <t>6.T</t>
  </si>
  <si>
    <t>2.6.2.1.1</t>
  </si>
  <si>
    <t>Détecteur optique suivant CCTP</t>
  </si>
  <si>
    <t>2.6.2.1.2</t>
  </si>
  <si>
    <t>Câblage en câble 2 paires 9/10 - CR1</t>
  </si>
  <si>
    <t>2.6.2.1.3</t>
  </si>
  <si>
    <t>Déclencheurs manuels suivant CCTP</t>
  </si>
  <si>
    <t>2.6.2.1.4</t>
  </si>
  <si>
    <t>Câblage en câble CR1 - 2 paires 9/10</t>
  </si>
  <si>
    <t>2.6.2.1.5</t>
  </si>
  <si>
    <t>Complément de la centrale existante suivant CCTP</t>
  </si>
  <si>
    <t>6.&amp;</t>
  </si>
  <si>
    <r>
      <rPr>
        <b/>
        <sz val="11"/>
        <color theme="1"/>
        <rFont val="Arial"/>
        <family val="2"/>
      </rPr>
      <t>Système de détection incendie</t>
    </r>
    <r>
      <rPr>
        <b/>
        <sz val="10"/>
        <color theme="1"/>
        <rFont val="Arial"/>
        <family val="2"/>
      </rPr>
      <t xml:space="preserve"> </t>
    </r>
  </si>
  <si>
    <t>2.6.2.2</t>
  </si>
  <si>
    <t>Fonction de mise en sécurité : fonction évacuation des personnes</t>
  </si>
  <si>
    <r>
      <rPr>
        <b/>
        <u/>
        <sz val="11"/>
        <color theme="1"/>
        <rFont val="Arial"/>
        <family val="2"/>
      </rPr>
      <t>Fonction de mise en sécurité : fonction évacuation des personnes</t>
    </r>
    <r>
      <rPr>
        <u/>
        <sz val="10"/>
        <color theme="1"/>
        <rFont val="Arial"/>
        <family val="2"/>
      </rPr>
      <t xml:space="preserve"> </t>
    </r>
  </si>
  <si>
    <t>2.6.2.2.1</t>
  </si>
  <si>
    <t>Diffuseur sonore d'alarme générale - 90 dB</t>
  </si>
  <si>
    <t>2.6.2.2.2</t>
  </si>
  <si>
    <t>Liaison entre alarme générale et le CMSI en câble CR1 - 2 x 1,5 mm²</t>
  </si>
  <si>
    <t>2.6.2.2.3</t>
  </si>
  <si>
    <t>Diffuseur lumineux</t>
  </si>
  <si>
    <t>2.6.2.2.4</t>
  </si>
  <si>
    <t>Liaison entre les diffuseurs et le CMSI en câble CR1 - 2 x 1,5 mm²</t>
  </si>
  <si>
    <r>
      <rPr>
        <b/>
        <sz val="11"/>
        <color theme="1"/>
        <rFont val="Arial"/>
        <family val="2"/>
      </rPr>
      <t>Fonction de mise en sécurité : fonction évacuation des personnes</t>
    </r>
    <r>
      <rPr>
        <b/>
        <sz val="10"/>
        <color theme="1"/>
        <rFont val="Arial"/>
        <family val="2"/>
      </rPr>
      <t xml:space="preserve"> </t>
    </r>
  </si>
  <si>
    <t>2.6.2.3</t>
  </si>
  <si>
    <t>Fonction de mise en sécurité : fonction de compartimentage</t>
  </si>
  <si>
    <r>
      <rPr>
        <b/>
        <u/>
        <sz val="11"/>
        <color theme="1"/>
        <rFont val="Arial"/>
        <family val="2"/>
      </rPr>
      <t>Fonction de mise en sécurité : fonction de compartimentage</t>
    </r>
    <r>
      <rPr>
        <u/>
        <sz val="10"/>
        <color theme="1"/>
        <rFont val="Arial"/>
        <family val="2"/>
      </rPr>
      <t xml:space="preserve"> </t>
    </r>
  </si>
  <si>
    <t>2.6.2.3.1</t>
  </si>
  <si>
    <t>Liaison d'asservissement en câble classé Cca-s2, d2, a2 - 2 x 1,5 mm² suivant CCTP</t>
  </si>
  <si>
    <t>2.6.2.3.2</t>
  </si>
  <si>
    <t>Liaison de signalisation en câble CR1 - 1 paire 9/10 suivant CCTP</t>
  </si>
  <si>
    <t>2.6.2.3.3</t>
  </si>
  <si>
    <t>Liaison d'asservissement des clapets en câble Cca-s2, d2, a2 - 2x 1,5 mm² entre le CMSI et chaque clapet CF</t>
  </si>
  <si>
    <t>2.6.2.3.4</t>
  </si>
  <si>
    <t>Liaison signalisation des clapets en câble CR1 - 1 paire 9/10 entre le module déporté et chaque clapet CF</t>
  </si>
  <si>
    <t>2.6.2.3.5</t>
  </si>
  <si>
    <t>Coffret d'énergie avec ensemble chargeur-batteries</t>
  </si>
  <si>
    <t>2.6.2.3.6</t>
  </si>
  <si>
    <t>Câblage d'alimentation</t>
  </si>
  <si>
    <t>2.6.2.3.7</t>
  </si>
  <si>
    <t>Tableautin de commande et de signalisation</t>
  </si>
  <si>
    <t>2.6.2.3.8</t>
  </si>
  <si>
    <t>2.6.2.3.9</t>
  </si>
  <si>
    <t>Liaison de commande en câble Cca-s2, d2, a2 - 2 x 2,5 mm² entre chaque clapet et le tableau de commande</t>
  </si>
  <si>
    <t>2.6.2.3.10</t>
  </si>
  <si>
    <t>Liaison de signalisation en câble Cca-s2, d2, a2 - 3 x 1,5 mm² entre le tableau de commande et chaque clapet CF</t>
  </si>
  <si>
    <r>
      <rPr>
        <b/>
        <sz val="11"/>
        <color theme="1"/>
        <rFont val="Arial"/>
        <family val="2"/>
      </rPr>
      <t>Fonction de mise en sécurité : fonction de compartimentage</t>
    </r>
    <r>
      <rPr>
        <b/>
        <sz val="10"/>
        <color theme="1"/>
        <rFont val="Arial"/>
        <family val="2"/>
      </rPr>
      <t xml:space="preserve"> </t>
    </r>
  </si>
  <si>
    <t>2.6.2.4</t>
  </si>
  <si>
    <t>Procédure d'essais</t>
  </si>
  <si>
    <r>
      <rPr>
        <b/>
        <u/>
        <sz val="11"/>
        <color theme="1"/>
        <rFont val="Arial"/>
        <family val="2"/>
      </rPr>
      <t>Procédure d'essais</t>
    </r>
    <r>
      <rPr>
        <u/>
        <sz val="10"/>
        <color theme="1"/>
        <rFont val="Arial"/>
        <family val="2"/>
      </rPr>
      <t xml:space="preserve"> </t>
    </r>
  </si>
  <si>
    <t>2.6.2.4.1</t>
  </si>
  <si>
    <t>Réalisation de la procédure d'essais suivant prescriptions du CCTP y compris feux tests</t>
  </si>
  <si>
    <r>
      <rPr>
        <b/>
        <sz val="11"/>
        <color theme="1"/>
        <rFont val="Arial"/>
        <family val="2"/>
      </rPr>
      <t>Procédure d'essais</t>
    </r>
    <r>
      <rPr>
        <b/>
        <sz val="10"/>
        <color theme="1"/>
        <rFont val="Arial"/>
        <family val="2"/>
      </rPr>
      <t xml:space="preserve"> </t>
    </r>
  </si>
  <si>
    <t>2.6.2.5</t>
  </si>
  <si>
    <t>Documents à fournir</t>
  </si>
  <si>
    <r>
      <rPr>
        <b/>
        <u/>
        <sz val="11"/>
        <color theme="1"/>
        <rFont val="Arial"/>
        <family val="2"/>
      </rPr>
      <t>Documents à fournir</t>
    </r>
    <r>
      <rPr>
        <u/>
        <sz val="10"/>
        <color theme="1"/>
        <rFont val="Arial"/>
        <family val="2"/>
      </rPr>
      <t xml:space="preserve"> </t>
    </r>
  </si>
  <si>
    <t>2.6.2.5.1</t>
  </si>
  <si>
    <t>Assistance technique du constructeur suivant prescriptions du CCTP et pour la programmation, les essais et la mise en service de l'installation y compris la formation des utilisateurs</t>
  </si>
  <si>
    <t>2.6.2.5.2</t>
  </si>
  <si>
    <t>Fourniture des documents suivant le détail précisé dans le CCTP</t>
  </si>
  <si>
    <r>
      <rPr>
        <b/>
        <sz val="11"/>
        <color theme="1"/>
        <rFont val="Arial"/>
        <family val="2"/>
      </rPr>
      <t>Documents à fournir</t>
    </r>
    <r>
      <rPr>
        <b/>
        <sz val="10"/>
        <color theme="1"/>
        <rFont val="Arial"/>
        <family val="2"/>
      </rPr>
      <t xml:space="preserve"> </t>
    </r>
  </si>
  <si>
    <r>
      <rPr>
        <b/>
        <u/>
        <sz val="10"/>
        <color theme="1"/>
        <rFont val="Arial"/>
        <family val="2"/>
      </rPr>
      <t>SÉCURITÉ</t>
    </r>
    <r>
      <rPr>
        <b/>
        <sz val="10"/>
        <color theme="1"/>
        <rFont val="Arial"/>
        <family val="2"/>
      </rPr>
      <t xml:space="preserve"> </t>
    </r>
  </si>
  <si>
    <t>2.7</t>
  </si>
  <si>
    <t>COMMUNICATION</t>
  </si>
  <si>
    <r>
      <rPr>
        <b/>
        <u/>
        <sz val="11"/>
        <color theme="1"/>
        <rFont val="Arial"/>
        <family val="2"/>
      </rPr>
      <t>COMMUNICATION</t>
    </r>
    <r>
      <rPr>
        <b/>
        <sz val="11"/>
        <color theme="1"/>
        <rFont val="Arial"/>
        <family val="2"/>
      </rPr>
      <t xml:space="preserve"> </t>
    </r>
  </si>
  <si>
    <t>2.7.1</t>
  </si>
  <si>
    <t>Pré-câblage téléphonique et informatique</t>
  </si>
  <si>
    <r>
      <rPr>
        <b/>
        <u/>
        <sz val="10"/>
        <color theme="1"/>
        <rFont val="Arial"/>
        <family val="2"/>
      </rPr>
      <t>Pré-câblage téléphonique et informatique</t>
    </r>
    <r>
      <rPr>
        <b/>
        <sz val="10"/>
        <color theme="1"/>
        <rFont val="Arial"/>
        <family val="2"/>
      </rPr>
      <t xml:space="preserve"> </t>
    </r>
  </si>
  <si>
    <t>2.7.1.1</t>
  </si>
  <si>
    <t>Complément baie informatique suivant CCTP</t>
  </si>
  <si>
    <t>2.7.1.2</t>
  </si>
  <si>
    <t>Cordon de brassage cat. 6a - long. 0,50 m</t>
  </si>
  <si>
    <t>2.7.1.3</t>
  </si>
  <si>
    <t>Repérage poste de travail et panneau de brassage</t>
  </si>
  <si>
    <t>2.7.1.4</t>
  </si>
  <si>
    <t>Prise RJ45 - Cat. 6a</t>
  </si>
  <si>
    <t>2.7.1.5</t>
  </si>
  <si>
    <t>2.7.1.6</t>
  </si>
  <si>
    <t>Recette du précâblage</t>
  </si>
  <si>
    <t>2.7.1.7</t>
  </si>
  <si>
    <t>Assistance et coordination avec les utilisateurs pour la mise en service de l'installation</t>
  </si>
  <si>
    <r>
      <rPr>
        <b/>
        <u/>
        <sz val="10"/>
        <color theme="1"/>
        <rFont val="Arial"/>
        <family val="2"/>
      </rPr>
      <t>COMMUNICATION</t>
    </r>
    <r>
      <rPr>
        <b/>
        <sz val="10"/>
        <color theme="1"/>
        <rFont val="Arial"/>
        <family val="2"/>
      </rPr>
      <t xml:space="preserve"> </t>
    </r>
  </si>
  <si>
    <t>2.8</t>
  </si>
  <si>
    <t>MISE EN SERVICE ET DOCUMENTS</t>
  </si>
  <si>
    <r>
      <rPr>
        <b/>
        <u/>
        <sz val="11"/>
        <color theme="1"/>
        <rFont val="Arial"/>
        <family val="2"/>
      </rPr>
      <t>MISE EN SERVICE ET DOCUMENTS</t>
    </r>
    <r>
      <rPr>
        <b/>
        <sz val="11"/>
        <color theme="1"/>
        <rFont val="Arial"/>
        <family val="2"/>
      </rPr>
      <t xml:space="preserve"> </t>
    </r>
  </si>
  <si>
    <t>4.T</t>
  </si>
  <si>
    <t>2.8.1</t>
  </si>
  <si>
    <t>Essais et mise en service des installations</t>
  </si>
  <si>
    <t>2.8.2</t>
  </si>
  <si>
    <t>Établissement des plans et schémas de façonnage pour constitution du Dossier des Ouvrages Exécutés</t>
  </si>
  <si>
    <t>2.8.3</t>
  </si>
  <si>
    <t>Diffusion des documents de fin de chantier (D.O.E.) suivant le § 1.18.5 du CCTP en 4 exemplaires sur papier + 2 CD-ROM</t>
  </si>
  <si>
    <r>
      <rPr>
        <b/>
        <u/>
        <sz val="10"/>
        <color theme="1"/>
        <rFont val="Arial"/>
        <family val="2"/>
      </rPr>
      <t>MISE EN SERVICE ET DOCUMENTS</t>
    </r>
    <r>
      <rPr>
        <b/>
        <sz val="10"/>
        <color theme="1"/>
        <rFont val="Arial"/>
        <family val="2"/>
      </rPr>
      <t xml:space="preserve"> </t>
    </r>
  </si>
  <si>
    <t>RECAPITULATIF
Lot n°09 ÉLECTRICITÉ</t>
  </si>
  <si>
    <t>RECAPITULATIF DES CHAPITRES</t>
  </si>
  <si>
    <t>2 - SPÉCIFICATIONS TECHNIQUES DÉTAILLÉES</t>
  </si>
  <si>
    <t>- 2.1 - TRAVAUX PRÉPARATOIRES</t>
  </si>
  <si>
    <t>- 2.2 - RÉSEAU DE TERRE</t>
  </si>
  <si>
    <t>- 2.3 - ALIMENTATION DU PROJET</t>
  </si>
  <si>
    <t>- 2.4 - DISTRIBUTION GÉNÉRALE BASSE TENSION</t>
  </si>
  <si>
    <t>- 2.5 - ÉQUIPEMENT DES LOCAUX</t>
  </si>
  <si>
    <t>- 2.6 - SÉCURITÉ</t>
  </si>
  <si>
    <t>- 2.7 - COMMUNICATION</t>
  </si>
  <si>
    <t>- 2.8 - MISE EN SERVICE ET DOCUMENTS</t>
  </si>
  <si>
    <t>Total du lot ÉLECTRICITÉ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</si>
  <si>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</si>
  <si>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</si>
  <si>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</si>
  <si>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</si>
  <si>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</si>
  <si>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</si>
  <si>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</si>
  <si>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</si>
  <si>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</si>
  <si>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</si>
  <si>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</si>
  <si>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</si>
  <si>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</si>
  <si>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</si>
  <si>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</si>
  <si>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</si>
  <si>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</si>
  <si>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</si>
  <si>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</si>
  <si>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</si>
  <si>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</si>
  <si>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</si>
  <si>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</si>
  <si>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</si>
  <si>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</si>
  <si>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</si>
  <si>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</si>
  <si>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</si>
  <si>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</si>
  <si>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</si>
  <si>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</si>
  <si>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</si>
  <si>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RÉHABILITATION DES VESTIAIRES COMMUNS ET DIVERS LOCAUX AU NIVEAU REZ-BAS</t>
  </si>
  <si>
    <t>18/09/2025</t>
  </si>
  <si>
    <t>EXE</t>
  </si>
  <si>
    <t>C</t>
  </si>
  <si>
    <t>2 Rue René Heymes</t>
  </si>
  <si>
    <t>70000 VESOUL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</si>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</sst>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>
  <numFmts count="7">
    <numFmt numFmtId="164" formatCode="#,##0"/>
    <numFmt numFmtId="164" formatCode="#,##0"/>
    <numFmt numFmtId="165" formatCode="#,##0.00"/>
    <numFmt numFmtId="165" formatCode="#,##0.00"/>
    <numFmt numFmtId="166" formatCode="0.00%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5" formatCode="#,##0.00"/>
    <numFmt numFmtId="165" formatCode="#,##0.00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7" formatCode="#,##0.00\ [$€];[Red]-#,##0.00\ [$€]"/>
    <numFmt numFmtId="166" formatCode="0.00%"/>
    <numFmt numFmtId="166" formatCode="0.00%"/>
    <numFmt numFmtId="166" formatCode="0.00%"/>
    <numFmt numFmtId="168" formatCode="00000"/>
    <numFmt numFmtId="169" formatCode="0#&quot; &quot;##&quot; &quot;##&quot; &quot;##&quot; &quot;##"/>
    <numFmt numFmtId="170" formatCode="#,##0.000"/>
    <numFmt numFmtId="167" formatCode="#,##0.00\ [$€];[Red]-#,##0.00\ [$€]"/>
    <numFmt numFmtId="167" formatCode="#,##0.00\ [$€];[Red]-#,##0.00\ [$€]"/>
  </numFmts>
  <fonts count="16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0" xfId="0" applyFont="1" applyFill="1" applyAlignment="1">
      <alignment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7" fillId="0" borderId="10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1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1" fillId="0" borderId="9" xfId="0" applyFont="1" applyBorder="1" applyAlignment="1">
      <alignment horizontal="right" vertical="top" wrapText="1"/>
    </xf>
    <xf numFmtId="164" fontId="11" fillId="0" borderId="9" xfId="0" applyNumberFormat="1" applyFont="1" applyBorder="1" applyAlignment="1">
      <alignment horizontal="right" vertical="top" wrapText="1"/>
    </xf>
    <xf numFmtId="164" fontId="11" fillId="0" borderId="12" xfId="0" applyNumberFormat="1" applyFont="1" applyBorder="1" applyAlignment="1" applyProtection="1">
      <alignment horizontal="right" vertical="top" wrapText="1"/>
      <protection locked="0"/>
    </xf>
    <xf numFmtId="165" fontId="11" fillId="0" borderId="12" xfId="0" applyNumberFormat="1" applyFont="1" applyBorder="1" applyAlignment="1" applyProtection="1">
      <alignment vertical="top" wrapText="1"/>
      <protection locked="0"/>
    </xf>
    <xf numFmtId="165" fontId="1" fillId="0" borderId="9" xfId="0" applyNumberFormat="1" applyFont="1" applyBorder="1" applyAlignment="1">
      <alignment vertical="top" wrapText="1"/>
    </xf>
    <xf numFmtId="166" fontId="5" fillId="0" borderId="0" xfId="0" applyNumberFormat="1" applyFont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167" fontId="9" fillId="0" borderId="7" xfId="0" applyNumberFormat="1" applyFont="1" applyBorder="1" applyAlignment="1">
      <alignment horizontal="right" vertical="top" wrapText="1"/>
    </xf>
    <xf numFmtId="167" fontId="9" fillId="0" borderId="8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167" fontId="9" fillId="0" borderId="0" xfId="0" applyNumberFormat="1" applyFont="1" applyAlignment="1">
      <alignment horizontal="right" vertical="top" wrapText="1"/>
    </xf>
    <xf numFmtId="167" fontId="9" fillId="0" borderId="5" xfId="0" applyNumberFormat="1" applyFont="1" applyBorder="1" applyAlignment="1">
      <alignment horizontal="right" vertical="top" wrapText="1"/>
    </xf>
    <xf numFmtId="165" fontId="11" fillId="0" borderId="9" xfId="0" applyNumberFormat="1" applyFont="1" applyBorder="1" applyAlignment="1">
      <alignment horizontal="right" vertical="top" wrapText="1"/>
    </xf>
    <xf numFmtId="165" fontId="11" fillId="0" borderId="12" xfId="0" applyNumberFormat="1" applyFont="1" applyBorder="1" applyAlignment="1" applyProtection="1">
      <alignment horizontal="right" vertical="top" wrapText="1"/>
      <protection locked="0"/>
    </xf>
    <xf numFmtId="0" fontId="1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0" fontId="12" fillId="0" borderId="11" xfId="0" applyFont="1" applyBorder="1" applyAlignment="1">
      <alignment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167" fontId="13" fillId="0" borderId="0" xfId="0" applyNumberFormat="1" applyFont="1" applyAlignment="1">
      <alignment horizontal="right" vertical="top" wrapText="1"/>
    </xf>
    <xf numFmtId="0" fontId="14" fillId="0" borderId="0" xfId="0" applyFont="1" applyAlignment="1">
      <alignment horizontal="left" vertical="top" indent="1" wrapText="1"/>
    </xf>
    <xf numFmtId="0" fontId="14" fillId="0" borderId="0" xfId="0" applyFont="1" applyAlignment="1">
      <alignment vertical="top" wrapText="1"/>
    </xf>
    <xf numFmtId="167" fontId="14" fillId="0" borderId="0" xfId="0" applyNumberFormat="1" applyFont="1" applyAlignment="1">
      <alignment horizontal="right" vertical="top" indent="1" wrapText="1"/>
    </xf>
    <xf numFmtId="167" fontId="14" fillId="0" borderId="0" xfId="0" applyNumberFormat="1" applyFont="1" applyAlignment="1">
      <alignment horizontal="right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7" fontId="9" fillId="0" borderId="0" xfId="0" applyNumberFormat="1" applyFont="1" applyAlignment="1">
      <alignment vertical="top" wrapText="1"/>
    </xf>
    <xf numFmtId="167" fontId="1" fillId="0" borderId="0" xfId="0" applyNumberFormat="1" applyFont="1" applyAlignment="1">
      <alignment vertical="top" wrapText="1"/>
    </xf>
    <xf numFmtId="167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7" fontId="9" fillId="0" borderId="21" xfId="0" applyNumberFormat="1" applyFont="1" applyBorder="1" applyAlignment="1">
      <alignment vertical="top" wrapText="1"/>
    </xf>
    <xf numFmtId="167" fontId="1" fillId="0" borderId="21" xfId="0" applyNumberFormat="1" applyFont="1" applyBorder="1" applyAlignment="1">
      <alignment vertical="top" wrapText="1"/>
    </xf>
    <xf numFmtId="167" fontId="1" fillId="0" borderId="22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23" xfId="0" applyFont="1" applyBorder="1" applyAlignment="1">
      <alignment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right" vertical="top" wrapText="1"/>
    </xf>
    <xf numFmtId="0" fontId="6" fillId="0" borderId="9" xfId="0" applyFont="1" applyBorder="1" applyAlignment="1">
      <alignment vertical="top" wrapText="1"/>
    </xf>
    <xf numFmtId="166" fontId="6" fillId="0" borderId="10" xfId="0" applyNumberFormat="1" applyFont="1" applyBorder="1" applyAlignment="1">
      <alignment horizontal="right" vertical="top" wrapText="1"/>
    </xf>
    <xf numFmtId="0" fontId="6" fillId="0" borderId="0" xfId="0" applyFont="1" applyAlignment="1">
      <alignment vertical="top"/>
    </xf>
    <xf numFmtId="166" fontId="6" fillId="0" borderId="11" xfId="0" applyNumberFormat="1" applyFont="1" applyBorder="1" applyAlignment="1">
      <alignment horizontal="right" vertical="top" wrapText="1"/>
    </xf>
    <xf numFmtId="166" fontId="6" fillId="0" borderId="24" xfId="0" applyNumberFormat="1" applyFont="1" applyBorder="1" applyAlignment="1">
      <alignment horizontal="right" vertical="top" wrapText="1"/>
    </xf>
    <xf numFmtId="0" fontId="9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vertical="top" wrapText="1"/>
      <protection locked="0"/>
    </xf>
    <xf numFmtId="168" fontId="6" fillId="0" borderId="12" xfId="0" applyNumberFormat="1" applyFont="1" applyBorder="1" applyAlignment="1" applyProtection="1">
      <alignment vertical="top" wrapText="1"/>
      <protection locked="0"/>
    </xf>
    <xf numFmtId="169" fontId="6" fillId="0" borderId="12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0" borderId="12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center" vertical="top" wrapText="1"/>
      <protection locked="0"/>
    </xf>
    <xf numFmtId="170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12" xfId="0" applyNumberFormat="1" applyFont="1" applyBorder="1" applyAlignment="1" applyProtection="1">
      <alignment horizontal="right" vertical="top" wrapText="1"/>
      <protection locked="0"/>
    </xf>
    <xf numFmtId="167" fontId="6" fillId="0" borderId="9" xfId="0" applyNumberFormat="1" applyFont="1" applyBorder="1" applyAlignment="1">
      <alignment horizontal="right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<Relationship Id="rId3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347663</xdr:colOff>
      <xdr:row>1</xdr:row>
      <xdr:rowOff>0</xdr:rowOff>
    </xdr:from>
    <xdr:to>
      <xdr:col>6</xdr:col>
      <xdr:colOff>484507</xdr:colOff>
      <xdr:row>9</xdr:row>
      <xdr:rowOff>114171</xdr:rowOff>
    </xdr:to>
    <xdr:pic>
      <xdr:nvPicPr>
        <xdr:cNvPr id="2" name="Picture 1" descr="{52ab12f1-6526-441d-8f02-36df9bddf2c1}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33863" y="114300"/>
          <a:ext cx="994094" cy="1028571"/>
        </a:xfrm>
        <a:prstGeom prst="rect">
          <a:avLst/>
        </a:prstGeom>
      </xdr:spPr>
    </xdr:pic>
    <xdr:clientData/>
  </xdr:twoCellAnchor>
  <xdr:twoCellAnchor editAs="oneCell">
    <xdr:from>
      <xdr:col>1</xdr:col>
      <xdr:colOff>38100</xdr:colOff>
      <xdr:row>79</xdr:row>
      <xdr:rowOff>85725</xdr:rowOff>
    </xdr:from>
    <xdr:to>
      <xdr:col>1</xdr:col>
      <xdr:colOff>641350</xdr:colOff>
      <xdr:row>81</xdr:row>
      <xdr:rowOff>35358</xdr:rowOff>
    </xdr:to>
    <xdr:pic>
      <xdr:nvPicPr>
        <xdr:cNvPr id="3" name="Picture 2" descr="{5b2daf6d-20f2-4eb2-888d-ea356c2d6169}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5" y="9115425"/>
          <a:ext cx="603250" cy="178233"/>
        </a:xfrm>
        <a:prstGeom prst="rect">
          <a:avLst/>
        </a:prstGeom>
      </xdr:spPr>
    </xdr:pic>
    <xdr:clientData/>
  </xdr:twoCellAnchor>
  <xdr:twoCellAnchor editAs="oneCell">
    <xdr:from>
      <xdr:col>1</xdr:col>
      <xdr:colOff>33338</xdr:colOff>
      <xdr:row>73</xdr:row>
      <xdr:rowOff>19050</xdr:rowOff>
    </xdr:from>
    <xdr:to>
      <xdr:col>1</xdr:col>
      <xdr:colOff>636587</xdr:colOff>
      <xdr:row>73</xdr:row>
      <xdr:rowOff>94456</xdr:rowOff>
    </xdr:to>
    <xdr:pic>
      <xdr:nvPicPr>
        <xdr:cNvPr id="4" name="Picture 3" descr="{6ef41900-a5b9-49b6-a8a6-8522b9457b7e}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3" y="8362950"/>
          <a:ext cx="603250" cy="75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B1:I86"/>
  <sheetViews>
    <sheetView showGridLines="0" workbookViewId="0"/>
  </sheetViews>
  <sheetFormatPr defaultRowHeight="9.001125" customHeight="1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10" width="10.7109375" customWidth="1"/>
    <col min="11" max="11" width="10.7109375" customWidth="1"/>
    <col min="12" max="12" width="10.7109375" customWidth="1"/>
    <col min="13" max="13" width="10.7109375" customWidth="1"/>
    <col min="14" max="14" width="10.7109375" customWidth="1"/>
    <col min="15" max="15" width="10.7109375" customWidth="1"/>
    <col min="16" max="16" width="10.7109375" customWidth="1"/>
    <col min="17" max="17" width="10.7109375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2:9" ht="9.00113" customHeight="1">
      <c r="B1" s="1"/>
      <c r="C1" s="2"/>
      <c r="D1" s="3"/>
      <c r="E1" s="3"/>
      <c r="F1" s="3"/>
      <c r="G1" s="3"/>
      <c r="H1" s="3"/>
      <c r="I1" s="4"/>
    </row>
    <row r="2" spans="2:9" ht="9.00113" customHeight="1">
      <c r="B2" s="5"/>
      <c r="C2" s="6"/>
      <c r="D2" s="7"/>
      <c r="E2" s="7"/>
      <c r="F2" s="7"/>
      <c r="G2" s="7"/>
      <c r="H2" s="7"/>
      <c r="I2" s="8"/>
    </row>
    <row r="3" spans="2:9" ht="9.00113" customHeight="1">
      <c r="B3" s="5"/>
      <c r="C3" s="6"/>
      <c r="D3" s="7"/>
      <c r="E3" s="7"/>
      <c r="F3" s="7"/>
      <c r="G3" s="7"/>
      <c r="H3" s="7"/>
      <c r="I3" s="8"/>
    </row>
    <row r="4" spans="2:9" ht="9.00113" customHeight="1">
      <c r="B4" s="5"/>
      <c r="C4" s="6"/>
      <c r="D4" s="7"/>
      <c r="E4" s="7"/>
      <c r="F4" s="7"/>
      <c r="G4" s="7"/>
      <c r="H4" s="7"/>
      <c r="I4" s="8"/>
    </row>
    <row r="5" spans="2:9" ht="9.00113" customHeight="1">
      <c r="B5" s="5"/>
      <c r="C5" s="6"/>
      <c r="D5" s="7"/>
      <c r="E5" s="7"/>
      <c r="F5" s="7"/>
      <c r="G5" s="7"/>
      <c r="H5" s="7"/>
      <c r="I5" s="8"/>
    </row>
    <row r="6" spans="2:9" ht="9.00113" customHeight="1">
      <c r="B6" s="5"/>
      <c r="C6" s="6"/>
      <c r="D6" s="7"/>
      <c r="E6" s="7"/>
      <c r="F6" s="7"/>
      <c r="G6" s="7"/>
      <c r="H6" s="7"/>
      <c r="I6" s="8"/>
    </row>
    <row r="7" spans="2:9" ht="9.00113" customHeight="1">
      <c r="B7" s="5"/>
      <c r="C7" s="6"/>
      <c r="D7" s="7"/>
      <c r="E7" s="7"/>
      <c r="F7" s="7"/>
      <c r="G7" s="7"/>
      <c r="H7" s="7"/>
      <c r="I7" s="8"/>
    </row>
    <row r="8" spans="2:9" ht="9.00113" customHeight="1">
      <c r="B8" s="5"/>
      <c r="C8" s="6"/>
      <c r="D8" s="7"/>
      <c r="E8" s="7"/>
      <c r="F8" s="7"/>
      <c r="G8" s="7"/>
      <c r="H8" s="7"/>
      <c r="I8" s="8"/>
    </row>
    <row r="9" spans="2:9" ht="9.00113" customHeight="1">
      <c r="B9" s="5"/>
      <c r="C9" s="6"/>
      <c r="D9" s="7"/>
      <c r="E9" s="7"/>
      <c r="F9" s="7"/>
      <c r="G9" s="7"/>
      <c r="H9" s="7"/>
      <c r="I9" s="8"/>
    </row>
    <row r="10" spans="2:9" ht="9.00113" customHeight="1">
      <c r="B10" s="5"/>
      <c r="C10" s="6"/>
      <c r="D10" s="7"/>
      <c r="E10" s="7"/>
      <c r="F10" s="7"/>
      <c r="G10" s="7"/>
      <c r="H10" s="7"/>
      <c r="I10" s="8"/>
    </row>
    <row r="11" spans="2:9" ht="9.00113" customHeight="1">
      <c r="B11" s="5"/>
      <c r="C11" s="6"/>
      <c r="D11" s="7"/>
      <c r="E11" s="9">
        <f>IF('Paramètres'!C5&lt;&gt;"",'Paramètres'!C5,"")</f>
        <v/>
      </c>
      <c r="F11" s="9"/>
      <c r="G11" s="9"/>
      <c r="H11" s="9"/>
      <c r="I11" s="8"/>
    </row>
    <row r="12" spans="2:9" ht="9.00113" customHeight="1">
      <c r="B12" s="5"/>
      <c r="C12" s="6"/>
      <c r="D12" s="7"/>
      <c r="E12" s="9"/>
      <c r="F12" s="9"/>
      <c r="G12" s="9"/>
      <c r="H12" s="9"/>
      <c r="I12" s="8"/>
    </row>
    <row r="13" spans="2:9" ht="9.00113" customHeight="1">
      <c r="B13" s="5"/>
      <c r="C13" s="6"/>
      <c r="D13" s="7"/>
      <c r="E13" s="9"/>
      <c r="F13" s="9"/>
      <c r="G13" s="9"/>
      <c r="H13" s="9"/>
      <c r="I13" s="8"/>
    </row>
    <row r="14" spans="2:9" ht="9.00113" customHeight="1">
      <c r="B14" s="5"/>
      <c r="C14" s="6"/>
      <c r="D14" s="7"/>
      <c r="E14" s="9"/>
      <c r="F14" s="9"/>
      <c r="G14" s="9"/>
      <c r="H14" s="9"/>
      <c r="I14" s="8"/>
    </row>
    <row r="15" spans="2:9" ht="9.00113" customHeight="1">
      <c r="B15" s="5"/>
      <c r="C15" s="6"/>
      <c r="D15" s="7"/>
      <c r="E15" s="9"/>
      <c r="F15" s="9"/>
      <c r="G15" s="9"/>
      <c r="H15" s="9"/>
      <c r="I15" s="8"/>
    </row>
    <row r="16" spans="2:9" ht="9.00113" customHeight="1">
      <c r="B16" s="5"/>
      <c r="C16" s="6"/>
      <c r="D16" s="7"/>
      <c r="E16" s="9"/>
      <c r="F16" s="9"/>
      <c r="G16" s="9"/>
      <c r="H16" s="9"/>
      <c r="I16" s="8"/>
    </row>
    <row r="17" spans="2:9" ht="9.00113" customHeight="1">
      <c r="B17" s="5"/>
      <c r="C17" s="6"/>
      <c r="D17" s="7"/>
      <c r="E17" s="9"/>
      <c r="F17" s="9"/>
      <c r="G17" s="9"/>
      <c r="H17" s="9"/>
      <c r="I17" s="8"/>
    </row>
    <row r="18" spans="2:9" ht="9.00113" customHeight="1">
      <c r="B18" s="5"/>
      <c r="C18" s="6"/>
      <c r="D18" s="7"/>
      <c r="E18" s="9"/>
      <c r="F18" s="9"/>
      <c r="G18" s="9"/>
      <c r="H18" s="9"/>
      <c r="I18" s="8"/>
    </row>
    <row r="19" spans="2:9" ht="9.00113" customHeight="1">
      <c r="B19" s="5"/>
      <c r="C19" s="6"/>
      <c r="D19" s="7"/>
      <c r="E19" s="9"/>
      <c r="F19" s="9"/>
      <c r="G19" s="9"/>
      <c r="H19" s="9"/>
      <c r="I19" s="8"/>
    </row>
    <row r="20" spans="2:9" ht="9.00113" customHeight="1">
      <c r="B20" s="5"/>
      <c r="C20" s="6"/>
      <c r="D20" s="7"/>
      <c r="E20" s="9">
        <f>IF('Paramètres'!C24&lt;&gt;"",'Paramètres'!C24,"") &amp; CHAR(10) &amp; IF('Paramètres'!C26&lt;&gt;"",'Paramètres'!C26,"") &amp; CHAR(10) &amp; IF('Paramètres'!C28&lt;&gt;"",'Paramètres'!C28,"")</f>
        <v/>
      </c>
      <c r="F20" s="9"/>
      <c r="G20" s="9"/>
      <c r="H20" s="9"/>
      <c r="I20" s="8"/>
    </row>
    <row r="21" spans="2:9" ht="9.00113" customHeight="1">
      <c r="B21" s="5"/>
      <c r="C21" s="6"/>
      <c r="D21" s="7"/>
      <c r="E21" s="9"/>
      <c r="F21" s="9"/>
      <c r="G21" s="9"/>
      <c r="H21" s="9"/>
      <c r="I21" s="8"/>
    </row>
    <row r="22" spans="2:9" ht="9.00113" customHeight="1">
      <c r="B22" s="5"/>
      <c r="C22" s="6"/>
      <c r="D22" s="7"/>
      <c r="E22" s="9"/>
      <c r="F22" s="9"/>
      <c r="G22" s="9"/>
      <c r="H22" s="9"/>
      <c r="I22" s="8"/>
    </row>
    <row r="23" spans="2:9" ht="9.00113" customHeight="1">
      <c r="B23" s="5"/>
      <c r="C23" s="6"/>
      <c r="D23" s="7"/>
      <c r="E23" s="9"/>
      <c r="F23" s="9"/>
      <c r="G23" s="9"/>
      <c r="H23" s="9"/>
      <c r="I23" s="8"/>
    </row>
    <row r="24" spans="2:9" ht="9.00113" customHeight="1">
      <c r="B24" s="5"/>
      <c r="C24" s="6"/>
      <c r="D24" s="7"/>
      <c r="E24" s="9"/>
      <c r="F24" s="9"/>
      <c r="G24" s="9"/>
      <c r="H24" s="9"/>
      <c r="I24" s="8"/>
    </row>
    <row r="25" spans="2:9" ht="9.00113" customHeight="1">
      <c r="B25" s="5"/>
      <c r="C25" s="6"/>
      <c r="D25" s="7"/>
      <c r="E25" s="9"/>
      <c r="F25" s="9"/>
      <c r="G25" s="9"/>
      <c r="H25" s="9"/>
      <c r="I25" s="8"/>
    </row>
    <row r="26" spans="2:9" ht="9.00113" customHeight="1">
      <c r="B26" s="5"/>
      <c r="C26" s="6"/>
      <c r="D26" s="7"/>
      <c r="E26" s="9"/>
      <c r="F26" s="9"/>
      <c r="G26" s="9"/>
      <c r="H26" s="9"/>
      <c r="I26" s="8"/>
    </row>
    <row r="27" spans="2:9" ht="9.00113" customHeight="1">
      <c r="B27" s="5"/>
      <c r="C27" s="6"/>
      <c r="D27" s="7"/>
      <c r="E27" s="9"/>
      <c r="F27" s="9"/>
      <c r="G27" s="9"/>
      <c r="H27" s="9"/>
      <c r="I27" s="8"/>
    </row>
    <row r="28" spans="2:9" ht="9.00113" customHeight="1">
      <c r="B28" s="5"/>
      <c r="C28" s="6"/>
      <c r="D28" s="7"/>
      <c r="E28" s="7"/>
      <c r="F28" s="7"/>
      <c r="G28" s="7"/>
      <c r="H28" s="7"/>
      <c r="I28" s="8"/>
    </row>
    <row r="29" spans="2:9" ht="9.00113" customHeight="1">
      <c r="B29" s="5"/>
      <c r="C29" s="6"/>
      <c r="D29" s="7"/>
      <c r="E29" s="7"/>
      <c r="F29" s="7"/>
      <c r="G29" s="7"/>
      <c r="H29" s="7"/>
      <c r="I29" s="8"/>
    </row>
    <row r="30" spans="2:9" ht="9.00113" customHeight="1">
      <c r="B30" s="5"/>
      <c r="C30" s="6"/>
      <c r="D30" s="7"/>
      <c r="E30" s="7"/>
      <c r="F30" s="7"/>
      <c r="G30" s="7"/>
      <c r="H30" s="7"/>
      <c r="I30" s="8"/>
    </row>
    <row r="31" spans="2:9" ht="9.00113" customHeight="1">
      <c r="B31" s="5"/>
      <c r="C31" s="6"/>
      <c r="D31" s="7"/>
      <c r="E31" s="7"/>
      <c r="F31" s="7"/>
      <c r="G31" s="7"/>
      <c r="H31" s="7"/>
      <c r="I31" s="8"/>
    </row>
    <row r="32" spans="2:9" ht="9.00113" customHeight="1">
      <c r="B32" s="5"/>
      <c r="C32" s="6"/>
      <c r="D32" s="7"/>
      <c r="E32" s="7"/>
      <c r="F32" s="7"/>
      <c r="G32" s="7"/>
      <c r="H32" s="7"/>
      <c r="I32" s="8"/>
    </row>
    <row r="33" spans="2:9" ht="9.00113" customHeight="1">
      <c r="B33" s="5"/>
      <c r="C33" s="6"/>
      <c r="D33" s="7"/>
      <c r="E33" s="7"/>
      <c r="F33" s="7"/>
      <c r="G33" s="7"/>
      <c r="H33" s="7"/>
      <c r="I33" s="8"/>
    </row>
    <row r="34" spans="2:9" ht="9.00113" customHeight="1">
      <c r="B34" s="5"/>
      <c r="C34" s="6"/>
      <c r="D34" s="7"/>
      <c r="E34" s="7"/>
      <c r="F34" s="7"/>
      <c r="G34" s="7"/>
      <c r="H34" s="7"/>
      <c r="I34" s="8"/>
    </row>
    <row r="35" spans="2:9" ht="9.00113" customHeight="1">
      <c r="B35" s="5"/>
      <c r="C35" s="6"/>
      <c r="D35" s="7"/>
      <c r="E35" s="7"/>
      <c r="F35" s="7"/>
      <c r="G35" s="7"/>
      <c r="H35" s="7"/>
      <c r="I35" s="8"/>
    </row>
    <row r="36" spans="2:9" ht="9.00113" customHeight="1">
      <c r="B36" s="5"/>
      <c r="C36" s="6"/>
      <c r="D36" s="7"/>
      <c r="E36" s="7"/>
      <c r="F36" s="7"/>
      <c r="G36" s="7"/>
      <c r="H36" s="7"/>
      <c r="I36" s="8"/>
    </row>
    <row r="37" spans="2:9" ht="9.00113" customHeight="1">
      <c r="B37" s="5"/>
      <c r="C37" s="6"/>
      <c r="D37" s="7"/>
      <c r="E37" s="7"/>
      <c r="F37" s="7"/>
      <c r="G37" s="7"/>
      <c r="H37" s="7"/>
      <c r="I37" s="8"/>
    </row>
    <row r="38" spans="2:9" ht="9.00113" customHeight="1">
      <c r="B38" s="5"/>
      <c r="C38" s="6"/>
      <c r="D38" s="7"/>
      <c r="E38" s="7"/>
      <c r="F38" s="7"/>
      <c r="G38" s="7"/>
      <c r="H38" s="7"/>
      <c r="I38" s="8"/>
    </row>
    <row r="39" spans="2:9" ht="9.00113" customHeight="1">
      <c r="B39" s="5"/>
      <c r="C39" s="6"/>
      <c r="D39" s="7"/>
      <c r="E39" s="7"/>
      <c r="F39" s="7"/>
      <c r="G39" s="7"/>
      <c r="H39" s="7"/>
      <c r="I39" s="8"/>
    </row>
    <row r="40" spans="2:9" ht="9.00113" customHeight="1">
      <c r="B40" s="5"/>
      <c r="C40" s="6"/>
      <c r="D40" s="7"/>
      <c r="E40" s="7"/>
      <c r="F40" s="7"/>
      <c r="G40" s="7"/>
      <c r="H40" s="7"/>
      <c r="I40" s="8"/>
    </row>
    <row r="41" spans="2:9" ht="9.00113" customHeight="1">
      <c r="B41" s="5"/>
      <c r="C41" s="6"/>
      <c r="D41" s="7"/>
      <c r="E41" s="7"/>
      <c r="F41" s="7"/>
      <c r="G41" s="7"/>
      <c r="H41" s="7"/>
      <c r="I41" s="8"/>
    </row>
    <row r="42" spans="2:9" ht="9.00113" customHeight="1">
      <c r="B42" s="5"/>
      <c r="C42" s="6"/>
      <c r="D42" s="7"/>
      <c r="E42" s="7"/>
      <c r="F42" s="7"/>
      <c r="G42" s="7"/>
      <c r="H42" s="7"/>
      <c r="I42" s="8"/>
    </row>
    <row r="43" spans="2:9" ht="9.00113" customHeight="1">
      <c r="B43" s="5"/>
      <c r="C43" s="6"/>
      <c r="D43" s="7"/>
      <c r="E43" s="7"/>
      <c r="F43" s="7"/>
      <c r="G43" s="7"/>
      <c r="H43" s="7"/>
      <c r="I43" s="8"/>
    </row>
    <row r="44" spans="2:9" ht="9.00113" customHeight="1">
      <c r="B44" s="5"/>
      <c r="C44" s="6"/>
      <c r="D44" s="7"/>
      <c r="E44" s="7"/>
      <c r="F44" s="7"/>
      <c r="G44" s="7"/>
      <c r="H44" s="7"/>
      <c r="I44" s="8"/>
    </row>
    <row r="45" spans="2:9" ht="9.00113" customHeight="1">
      <c r="B45" s="5"/>
      <c r="C45" s="6"/>
      <c r="D45" s="7"/>
      <c r="E45" s="7"/>
      <c r="F45" s="7"/>
      <c r="G45" s="7"/>
      <c r="H45" s="7"/>
      <c r="I45" s="8"/>
    </row>
    <row r="46" spans="2:9" ht="9.00113" customHeight="1">
      <c r="B46" s="5"/>
      <c r="C46" s="6"/>
      <c r="D46" s="7"/>
      <c r="E46" s="7"/>
      <c r="F46" s="7"/>
      <c r="G46" s="7"/>
      <c r="H46" s="7"/>
      <c r="I46" s="8"/>
    </row>
    <row r="47" spans="2:9" ht="9.00113" customHeight="1">
      <c r="B47" s="5"/>
      <c r="C47" s="6"/>
      <c r="D47" s="7"/>
      <c r="E47" s="10" t="s">
        <v>4</v>
      </c>
      <c r="F47" s="7"/>
      <c r="G47" s="7"/>
      <c r="H47" s="7"/>
      <c r="I47" s="8"/>
    </row>
    <row r="48" spans="2:9" ht="9.00113" customHeight="1">
      <c r="B48" s="5"/>
      <c r="C48" s="6"/>
      <c r="D48" s="7"/>
      <c r="E48" s="7"/>
      <c r="F48" s="7"/>
      <c r="G48" s="7"/>
      <c r="H48" s="7"/>
      <c r="I48" s="8"/>
    </row>
    <row r="49" spans="2:9" ht="9.00113" customHeight="1">
      <c r="B49" s="5"/>
      <c r="C49" s="6"/>
      <c r="D49" s="7"/>
      <c r="E49" s="7"/>
      <c r="F49" s="7"/>
      <c r="G49" s="7"/>
      <c r="H49" s="7"/>
      <c r="I49" s="8"/>
    </row>
    <row r="50" spans="2:9" ht="9.00113" customHeight="1">
      <c r="B50" s="5"/>
      <c r="C50" s="6"/>
      <c r="D50" s="7"/>
      <c r="E50" s="7"/>
      <c r="F50" s="7"/>
      <c r="G50" s="7"/>
      <c r="H50" s="7"/>
      <c r="I50" s="8"/>
    </row>
    <row r="51" spans="2:9" ht="9.00113" customHeight="1">
      <c r="B51" s="5"/>
      <c r="C51" s="6"/>
      <c r="D51" s="7"/>
      <c r="E51" s="7"/>
      <c r="F51" s="7"/>
      <c r="G51" s="7"/>
      <c r="H51" s="7"/>
      <c r="I51" s="8"/>
    </row>
    <row r="52" spans="2:9" ht="9.00113" customHeight="1">
      <c r="B52" s="5"/>
      <c r="C52" s="6"/>
      <c r="D52" s="7"/>
      <c r="E52" s="7"/>
      <c r="F52" s="7"/>
      <c r="G52" s="7"/>
      <c r="H52" s="7"/>
      <c r="I52" s="8"/>
    </row>
    <row r="53" spans="2:9" ht="9.00113" customHeight="1">
      <c r="B53" s="5"/>
      <c r="C53" s="6"/>
      <c r="D53" s="7"/>
      <c r="E53" s="7"/>
      <c r="F53" s="7"/>
      <c r="G53" s="7"/>
      <c r="H53" s="7"/>
      <c r="I53" s="8"/>
    </row>
    <row r="54" spans="2:9" ht="9.00113" customHeight="1">
      <c r="B54" s="5"/>
      <c r="C54" s="6"/>
      <c r="D54" s="7"/>
      <c r="E54" s="7"/>
      <c r="F54" s="7"/>
      <c r="G54" s="7"/>
      <c r="H54" s="7"/>
      <c r="I54" s="8"/>
    </row>
    <row r="55" spans="2:9" ht="9.00113" customHeight="1">
      <c r="B55" s="5"/>
      <c r="C55" s="6"/>
      <c r="D55" s="7"/>
      <c r="E55" s="7"/>
      <c r="F55" s="7"/>
      <c r="G55" s="7"/>
      <c r="H55" s="7"/>
      <c r="I55" s="8"/>
    </row>
    <row r="56" spans="2:9" ht="9.00113" customHeight="1">
      <c r="B56" s="5"/>
      <c r="C56" s="6"/>
      <c r="D56" s="7"/>
      <c r="E56" s="7"/>
      <c r="F56" s="7"/>
      <c r="G56" s="7"/>
      <c r="H56" s="7"/>
      <c r="I56" s="8"/>
    </row>
    <row r="57" spans="2:9" ht="9.00113" customHeight="1">
      <c r="B57" s="5"/>
      <c r="C57" s="6"/>
      <c r="D57" s="7"/>
      <c r="E57" s="7"/>
      <c r="F57" s="7"/>
      <c r="G57" s="7"/>
      <c r="H57" s="7"/>
      <c r="I57" s="8"/>
    </row>
    <row r="58" spans="2:9" ht="9.00113" customHeight="1">
      <c r="B58" s="5"/>
      <c r="C58" s="6"/>
      <c r="D58" s="7"/>
      <c r="E58" s="7"/>
      <c r="F58" s="7"/>
      <c r="G58" s="7"/>
      <c r="H58" s="7"/>
      <c r="I58" s="8"/>
    </row>
    <row r="59" spans="2:9" ht="9.00113" customHeight="1">
      <c r="B59" s="5"/>
      <c r="C59" s="6"/>
      <c r="D59" s="7"/>
      <c r="E59" s="7"/>
      <c r="F59" s="7"/>
      <c r="G59" s="7"/>
      <c r="H59" s="7"/>
      <c r="I59" s="8"/>
    </row>
    <row r="60" spans="2:9" ht="9.00113" customHeight="1">
      <c r="B60" s="5"/>
      <c r="C60" s="6"/>
      <c r="D60" s="7"/>
      <c r="E60" s="11">
        <f>IF('Paramètres'!C9&lt;&gt;"",'Paramètres'!C9,"")</f>
        <v/>
      </c>
      <c r="F60" s="11"/>
      <c r="G60" s="11"/>
      <c r="H60" s="11"/>
      <c r="I60" s="8"/>
    </row>
    <row r="61" spans="2:9" ht="9.00113" customHeight="1">
      <c r="B61" s="5"/>
      <c r="C61" s="6"/>
      <c r="D61" s="7"/>
      <c r="E61" s="11"/>
      <c r="F61" s="11"/>
      <c r="G61" s="11"/>
      <c r="H61" s="11"/>
      <c r="I61" s="8"/>
    </row>
    <row r="62" spans="2:9" ht="9.00113" customHeight="1">
      <c r="B62" s="5"/>
      <c r="C62" s="6"/>
      <c r="D62" s="7"/>
      <c r="E62" s="11"/>
      <c r="F62" s="11"/>
      <c r="G62" s="11"/>
      <c r="H62" s="11"/>
      <c r="I62" s="8"/>
    </row>
    <row r="63" spans="2:9" ht="9.00113" customHeight="1">
      <c r="B63" s="5"/>
      <c r="C63" s="6"/>
      <c r="D63" s="7"/>
      <c r="E63" s="11">
        <f>IF('Paramètres'!C11&lt;&gt;"",'Paramètres'!C11,"")</f>
        <v/>
      </c>
      <c r="F63" s="11"/>
      <c r="G63" s="11"/>
      <c r="H63" s="11"/>
      <c r="I63" s="8"/>
    </row>
    <row r="64" spans="2:9" ht="9.00113" customHeight="1">
      <c r="B64" s="5"/>
      <c r="C64" s="6"/>
      <c r="D64" s="7"/>
      <c r="E64" s="11"/>
      <c r="F64" s="11"/>
      <c r="G64" s="11"/>
      <c r="H64" s="11"/>
      <c r="I64" s="8"/>
    </row>
    <row r="65" spans="2:9" ht="9.00113" customHeight="1">
      <c r="B65" s="5"/>
      <c r="C65" s="6"/>
      <c r="D65" s="7"/>
      <c r="E65" s="11"/>
      <c r="F65" s="11"/>
      <c r="G65" s="11"/>
      <c r="H65" s="11"/>
      <c r="I65" s="8"/>
    </row>
    <row r="66" spans="2:9" ht="9.00113" customHeight="1">
      <c r="B66" s="5"/>
      <c r="C66" s="6"/>
      <c r="D66" s="7"/>
      <c r="E66" s="11"/>
      <c r="F66" s="11"/>
      <c r="G66" s="11"/>
      <c r="H66" s="11"/>
      <c r="I66" s="8"/>
    </row>
    <row r="67" spans="2:9" ht="9.00113" customHeight="1">
      <c r="B67" s="5"/>
      <c r="C67" s="6"/>
      <c r="D67" s="7"/>
      <c r="E67" s="11"/>
      <c r="F67" s="11"/>
      <c r="G67" s="11"/>
      <c r="H67" s="11"/>
      <c r="I67" s="8"/>
    </row>
    <row r="68" spans="2:9" ht="9.00113" customHeight="1">
      <c r="B68" s="5"/>
      <c r="C68" s="6"/>
      <c r="D68" s="7"/>
      <c r="E68" s="11"/>
      <c r="F68" s="11"/>
      <c r="G68" s="11"/>
      <c r="H68" s="11"/>
      <c r="I68" s="8"/>
    </row>
    <row r="69" spans="2:9" ht="9.00113" customHeight="1">
      <c r="B69" s="5"/>
      <c r="C69" s="6"/>
      <c r="D69" s="7"/>
      <c r="E69" s="11"/>
      <c r="F69" s="11"/>
      <c r="G69" s="11"/>
      <c r="H69" s="11"/>
      <c r="I69" s="8"/>
    </row>
    <row r="70" spans="2:9" ht="9.00113" customHeight="1">
      <c r="B70" s="5"/>
      <c r="C70" s="6"/>
      <c r="D70" s="7"/>
      <c r="E70" s="12">
        <f>IF('Paramètres'!C3&lt;&gt;"",'Paramètres'!C3,"")</f>
        <v/>
      </c>
      <c r="F70" s="13"/>
      <c r="G70" s="13"/>
      <c r="H70" s="14"/>
      <c r="I70" s="8"/>
    </row>
    <row r="71" spans="2:9" ht="9.00113" customHeight="1">
      <c r="B71" s="5"/>
      <c r="C71" s="15" t="s">
        <v>6</v>
      </c>
      <c r="D71" s="7"/>
      <c r="E71" s="16"/>
      <c r="F71" s="9"/>
      <c r="G71" s="9"/>
      <c r="H71" s="17"/>
      <c r="I71" s="8"/>
    </row>
    <row r="72" spans="2:9" ht="9.00113" customHeight="1">
      <c r="B72" s="5"/>
      <c r="C72" s="6"/>
      <c r="D72" s="7"/>
      <c r="E72" s="16"/>
      <c r="F72" s="9"/>
      <c r="G72" s="9"/>
      <c r="H72" s="17"/>
      <c r="I72" s="8"/>
    </row>
    <row r="73" spans="2:9" ht="9.00113" customHeight="1">
      <c r="B73" s="5"/>
      <c r="C73" s="6"/>
      <c r="D73" s="7"/>
      <c r="E73" s="16"/>
      <c r="F73" s="9"/>
      <c r="G73" s="9"/>
      <c r="H73" s="17"/>
      <c r="I73" s="8"/>
    </row>
    <row r="74" spans="2:9" ht="9.00113" customHeight="1">
      <c r="B74" s="5"/>
      <c r="C74" s="6"/>
      <c r="D74" s="7"/>
      <c r="E74" s="16"/>
      <c r="F74" s="9"/>
      <c r="G74" s="9"/>
      <c r="H74" s="17"/>
      <c r="I74" s="8"/>
    </row>
    <row r="75" spans="2:9" ht="9.00113" customHeight="1">
      <c r="B75" s="5"/>
      <c r="C75" s="6"/>
      <c r="D75" s="7"/>
      <c r="E75" s="16"/>
      <c r="F75" s="9"/>
      <c r="G75" s="9"/>
      <c r="H75" s="17"/>
      <c r="I75" s="8"/>
    </row>
    <row r="76" spans="2:9" ht="9.00113" customHeight="1">
      <c r="B76" s="5"/>
      <c r="C76" s="6"/>
      <c r="D76" s="7"/>
      <c r="E76" s="18"/>
      <c r="F76" s="19"/>
      <c r="G76" s="19"/>
      <c r="H76" s="20"/>
      <c r="I76" s="8"/>
    </row>
    <row r="77" spans="2:9" ht="9.00113" customHeight="1">
      <c r="B77" s="5"/>
      <c r="C77" s="6"/>
      <c r="D77" s="7"/>
      <c r="E77" s="7"/>
      <c r="F77" s="7"/>
      <c r="G77" s="7"/>
      <c r="H77" s="7"/>
      <c r="I77" s="8"/>
    </row>
    <row r="78" spans="2:9" ht="9.00113" customHeight="1">
      <c r="B78" s="5"/>
      <c r="C78" s="15" t="s">
        <v>5</v>
      </c>
      <c r="D78" s="7"/>
      <c r="E78" s="7"/>
      <c r="F78" s="21" t="s">
        <v>0</v>
      </c>
      <c r="G78" s="21">
        <f>IF('Paramètres'!C7&lt;&gt;"",'Paramètres'!C7,"")</f>
        <v/>
      </c>
      <c r="H78" s="7"/>
      <c r="I78" s="8"/>
    </row>
    <row r="79" spans="2:9" ht="9.00113" customHeight="1">
      <c r="B79" s="5"/>
      <c r="C79" s="6"/>
      <c r="D79" s="7"/>
      <c r="E79" s="7"/>
      <c r="F79" s="21"/>
      <c r="G79" s="21"/>
      <c r="H79" s="7"/>
      <c r="I79" s="8"/>
    </row>
    <row r="80" spans="2:9" ht="9.00113" customHeight="1">
      <c r="B80" s="5"/>
      <c r="C80" s="6"/>
      <c r="D80" s="7"/>
      <c r="E80" s="7"/>
      <c r="F80" s="21" t="s">
        <v>1</v>
      </c>
      <c r="G80" s="21">
        <f>IF('Paramètres'!C13&lt;&gt;"",'Paramètres'!C13,"")</f>
        <v/>
      </c>
      <c r="H80" s="7"/>
      <c r="I80" s="8"/>
    </row>
    <row r="81" spans="2:9" ht="9.00113" customHeight="1">
      <c r="B81" s="5"/>
      <c r="C81" s="6"/>
      <c r="D81" s="7"/>
      <c r="E81" s="7"/>
      <c r="F81" s="21"/>
      <c r="G81" s="21"/>
      <c r="H81" s="7"/>
      <c r="I81" s="8"/>
    </row>
    <row r="82" spans="2:9" ht="9.00113" customHeight="1">
      <c r="B82" s="5"/>
      <c r="C82" s="6"/>
      <c r="D82" s="7"/>
      <c r="E82" s="7"/>
      <c r="F82" s="21" t="s">
        <v>2</v>
      </c>
      <c r="G82" s="21">
        <f>IF('Paramètres'!C15&lt;&gt;"",'Paramètres'!C15,"")</f>
        <v/>
      </c>
      <c r="H82" s="7"/>
      <c r="I82" s="8"/>
    </row>
    <row r="83" spans="2:9" ht="9.00113" customHeight="1">
      <c r="B83" s="5"/>
      <c r="C83" s="6"/>
      <c r="D83" s="7"/>
      <c r="E83" s="7"/>
      <c r="F83" s="21"/>
      <c r="G83" s="21"/>
      <c r="H83" s="7"/>
      <c r="I83" s="8"/>
    </row>
    <row r="84" spans="2:9" ht="9.00113" customHeight="1">
      <c r="B84" s="5"/>
      <c r="C84" s="6"/>
      <c r="D84" s="7"/>
      <c r="E84" s="7"/>
      <c r="F84" s="21" t="s">
        <v>3</v>
      </c>
      <c r="G84" s="21">
        <f>IF('Paramètres'!C17&lt;&gt;"",'Paramètres'!C17,"")</f>
        <v/>
      </c>
      <c r="H84" s="7"/>
      <c r="I84" s="8"/>
    </row>
    <row r="85" spans="2:9" ht="9.00113" customHeight="1">
      <c r="B85" s="5"/>
      <c r="C85" s="6"/>
      <c r="D85" s="7"/>
      <c r="E85" s="7"/>
      <c r="F85" s="21"/>
      <c r="G85" s="21"/>
      <c r="H85" s="7"/>
      <c r="I85" s="8"/>
    </row>
    <row r="86" spans="2:9" ht="9.00113" customHeight="1">
      <c r="B86" s="22"/>
      <c r="C86" s="23"/>
      <c r="D86" s="24"/>
      <c r="E86" s="24"/>
      <c r="F86" s="24"/>
      <c r="G86" s="24"/>
      <c r="H86" s="24"/>
      <c r="I86" s="25"/>
    </row>
  </sheetData>
  <sheetProtection password="E95E" sheet="1" objects="1" selectLockedCells="1"/>
  <mergeCells count="20">
    <mergeCell ref="E2:H10"/>
    <mergeCell ref="E11:H19"/>
    <mergeCell ref="E20:H27"/>
    <mergeCell ref="E28:H45"/>
    <mergeCell ref="E60:H62"/>
    <mergeCell ref="E63:H69"/>
    <mergeCell ref="E70:H76"/>
    <mergeCell ref="F78:F79"/>
    <mergeCell ref="G78:G79"/>
    <mergeCell ref="F80:F81"/>
    <mergeCell ref="G80:G81"/>
    <mergeCell ref="F82:F83"/>
    <mergeCell ref="G82:G83"/>
    <mergeCell ref="F84:F85"/>
    <mergeCell ref="G84:G85"/>
    <mergeCell ref="E47:H58"/>
    <mergeCell ref="C78:C84"/>
    <mergeCell ref="B78:B84"/>
    <mergeCell ref="C71:C77"/>
    <mergeCell ref="B71:B77"/>
  </mergeCells>
  <printOptions horizontalCentered="1" verticalCentered="1"/>
  <pageMargins left="0.23622047244094" right="0.23622047244094" top="0.35433070866142" bottom="0.47244094488189" header="0.2755905511811" footer="0.43307086614173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fitToPage="1"/>
  </sheetPr>
  <dimension ref="A1:Q860"/>
  <sheetViews>
    <sheetView showGridLines="0" tabSelected="1" workbookViewId="0">
      <pane ySplit="3" topLeftCell="A4" activePane="bottomLeft" state="frozen"/>
      <selection pane="bottomLeft" activeCell="H31" sqref="H31"/>
    </sheetView>
  </sheetViews>
  <sheetFormatPr defaultRowHeight="15"/>
  <cols>
    <col min="1" max="1" width="0" hidden="1" customWidth="1"/>
    <col min="2" max="2" width="6.5703125" customWidth="1"/>
    <col min="3" max="3" width="28.5703125" customWidth="1"/>
    <col min="4" max="4" width="8.140625" customWidth="1"/>
    <col min="5" max="5" width="8.140625" customWidth="1"/>
    <col min="6" max="6" width="8.140625" customWidth="1"/>
    <col min="7" max="7" width="8.140625" customWidth="1"/>
    <col min="8" max="8" width="8.140625" customWidth="1"/>
    <col min="9" max="9" width="12.5703125" customWidth="1"/>
    <col min="10" max="10" width="12.5703125" customWidth="1"/>
    <col min="11" max="11" width="0" hidden="1" customWidth="1"/>
    <col min="12" max="12" width="0" hidden="1" customWidth="1"/>
    <col min="13" max="13" width="0" hidden="1" customWidth="1"/>
    <col min="14" max="14" width="0" hidden="1" customWidth="1"/>
    <col min="15" max="15" width="0" hidden="1" customWidth="1"/>
    <col min="16" max="16" width="0" hidden="1" customWidth="1"/>
    <col min="17" max="17" width="0" hidden="1" customWidth="1"/>
    <col min="18" max="18" width="10.7109375" customWidth="1"/>
    <col min="19" max="19" width="10.7109375" customWidth="1"/>
    <col min="20" max="20" width="10.7109375" customWidth="1"/>
    <col min="21" max="21" width="10.7109375" customWidth="1"/>
    <col min="22" max="22" width="10.7109375" customWidth="1"/>
    <col min="23" max="23" width="10.7109375" customWidth="1"/>
    <col min="24" max="24" width="10.7109375" customWidth="1"/>
    <col min="25" max="25" width="10.7109375" customWidth="1"/>
    <col min="26" max="26" width="10.7109375" customWidth="1"/>
    <col min="27" max="27" width="10.7109375" customWidth="1"/>
    <col min="28" max="28" width="10.7109375" customWidth="1"/>
    <col min="29" max="29" width="10.7109375" customWidth="1"/>
    <col min="30" max="30" width="10.7109375" customWidth="1"/>
    <col min="31" max="31" width="10.7109375" customWidth="1"/>
    <col min="32" max="32" width="10.7109375" customWidth="1"/>
    <col min="33" max="33" width="10.7109375" customWidth="1"/>
    <col min="34" max="34" width="10.7109375" customWidth="1"/>
    <col min="35" max="35" width="10.7109375" customWidth="1"/>
    <col min="36" max="36" width="10.7109375" customWidth="1"/>
    <col min="37" max="37" width="10.7109375" customWidth="1"/>
    <col min="38" max="38" width="10.7109375" customWidth="1"/>
    <col min="39" max="39" width="10.7109375" customWidth="1"/>
    <col min="40" max="40" width="10.7109375" customWidth="1"/>
    <col min="41" max="41" width="10.7109375" customWidth="1"/>
    <col min="42" max="42" width="10.7109375" customWidth="1"/>
    <col min="43" max="43" width="10.7109375" customWidth="1"/>
    <col min="44" max="44" width="10.7109375" customWidth="1"/>
    <col min="45" max="45" width="10.7109375" customWidth="1"/>
    <col min="46" max="46" width="10.7109375" customWidth="1"/>
    <col min="47" max="47" width="10.7109375" customWidth="1"/>
    <col min="48" max="48" width="10.7109375" customWidth="1"/>
    <col min="49" max="49" width="10.7109375" customWidth="1"/>
    <col min="50" max="50" width="10.7109375" customWidth="1"/>
    <col min="51" max="51" width="10.7109375" customWidth="1"/>
    <col min="52" max="52" width="10.7109375" customWidth="1"/>
    <col min="53" max="53" width="10.7109375" customWidth="1"/>
    <col min="54" max="54" width="10.7109375" customWidth="1"/>
    <col min="55" max="55" width="10.7109375" customWidth="1"/>
    <col min="56" max="56" width="10.7109375" customWidth="1"/>
    <col min="57" max="57" width="10.7109375" customWidth="1"/>
    <col min="58" max="58" width="10.7109375" customWidth="1"/>
    <col min="59" max="59" width="10.7109375" customWidth="1"/>
    <col min="60" max="60" width="10.7109375" customWidth="1"/>
    <col min="61" max="61" width="10.7109375" customWidth="1"/>
    <col min="62" max="62" width="10.7109375" customWidth="1"/>
    <col min="63" max="63" width="10.7109375" customWidth="1"/>
    <col min="64" max="64" width="10.7109375" customWidth="1"/>
    <col min="65" max="65" width="10.7109375" customWidth="1"/>
    <col min="66" max="66" width="10.7109375" customWidth="1"/>
    <col min="67" max="67" width="10.7109375" customWidth="1"/>
    <col min="68" max="68" width="10.7109375" customWidth="1"/>
    <col min="69" max="69" width="10.7109375" customWidth="1"/>
  </cols>
  <sheetData>
    <row r="1" spans="1:17" hidden="1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>
      <c r="A3" s="7" t="s">
        <v>23</v>
      </c>
      <c r="B3" s="26" t="s">
        <v>24</v>
      </c>
      <c r="C3" s="26" t="s">
        <v>25</v>
      </c>
      <c r="D3" s="26"/>
      <c r="E3" s="26"/>
      <c r="F3" s="26" t="s">
        <v>12</v>
      </c>
      <c r="G3" s="26" t="s">
        <v>26</v>
      </c>
      <c r="H3" s="26" t="s">
        <v>27</v>
      </c>
      <c r="I3" s="26" t="s">
        <v>28</v>
      </c>
      <c r="J3" s="26" t="s">
        <v>29</v>
      </c>
      <c r="K3" s="26" t="s">
        <v>30</v>
      </c>
      <c r="L3" s="26" t="s">
        <v>31</v>
      </c>
      <c r="M3" s="26" t="s">
        <v>32</v>
      </c>
      <c r="N3" s="26" t="s">
        <v>33</v>
      </c>
      <c r="O3" s="26" t="s">
        <v>34</v>
      </c>
      <c r="P3" s="26" t="s">
        <v>35</v>
      </c>
      <c r="Q3" s="26" t="s">
        <v>36</v>
      </c>
    </row>
    <row r="4" spans="1:17" ht="18.6038" customHeight="1">
      <c r="A4" s="7">
        <v>2</v>
      </c>
      <c r="B4" s="27" t="s">
        <v>37</v>
      </c>
      <c r="C4" s="28" t="s">
        <v>38</v>
      </c>
      <c r="D4" s="28"/>
      <c r="E4" s="28"/>
      <c r="F4" s="28"/>
      <c r="G4" s="28"/>
      <c r="H4" s="28"/>
      <c r="I4" s="28"/>
      <c r="J4" s="27"/>
      <c r="K4" s="7"/>
    </row>
    <row r="5" spans="1:17" hidden="1">
      <c r="A5" s="7">
        <v>3</v>
      </c>
    </row>
    <row r="6" spans="1:17" hidden="1">
      <c r="A6" s="7" t="s">
        <v>39</v>
      </c>
    </row>
    <row r="7" spans="1:17" ht="39.6275" customHeight="1">
      <c r="A7" s="7">
        <v>3</v>
      </c>
      <c r="B7" s="29">
        <v>2</v>
      </c>
      <c r="C7" s="30" t="s">
        <v>40</v>
      </c>
      <c r="D7" s="30"/>
      <c r="E7" s="30"/>
      <c r="F7" s="30"/>
      <c r="G7" s="30"/>
      <c r="H7" s="30"/>
      <c r="I7" s="30"/>
      <c r="J7" s="31"/>
      <c r="K7" s="7"/>
    </row>
    <row r="8" spans="1:17" ht="16.1838" customHeight="1">
      <c r="A8" s="7">
        <v>4</v>
      </c>
      <c r="B8" s="29" t="s">
        <v>41</v>
      </c>
      <c r="C8" s="32" t="s">
        <v>43</v>
      </c>
      <c r="D8" s="32"/>
      <c r="E8" s="32"/>
      <c r="F8" s="32"/>
      <c r="G8" s="32"/>
      <c r="H8" s="32"/>
      <c r="I8" s="32"/>
      <c r="J8" s="33"/>
      <c r="K8" s="7"/>
    </row>
    <row r="9" spans="1:17">
      <c r="A9" s="7">
        <v>5</v>
      </c>
      <c r="B9" s="29" t="s">
        <v>44</v>
      </c>
      <c r="C9" s="34" t="s">
        <v>46</v>
      </c>
      <c r="D9" s="34"/>
      <c r="E9" s="34"/>
      <c r="F9" s="34"/>
      <c r="G9" s="34"/>
      <c r="H9" s="34"/>
      <c r="I9" s="34"/>
      <c r="J9" s="35"/>
      <c r="K9" s="7"/>
    </row>
    <row r="10" spans="1:17" hidden="1">
      <c r="A10" s="7" t="s">
        <v>47</v>
      </c>
    </row>
    <row r="11" spans="1:17" hidden="1">
      <c r="A11" s="7" t="s">
        <v>47</v>
      </c>
    </row>
    <row r="12" spans="1:17" hidden="1">
      <c r="A12" s="7" t="s">
        <v>47</v>
      </c>
    </row>
    <row r="13" spans="1:17" hidden="1">
      <c r="A13" s="7" t="s">
        <v>47</v>
      </c>
    </row>
    <row r="14" spans="1:17" hidden="1">
      <c r="A14" s="7" t="s">
        <v>47</v>
      </c>
    </row>
    <row r="15" spans="1:17" hidden="1">
      <c r="A15" s="7" t="s">
        <v>47</v>
      </c>
    </row>
    <row r="16" spans="1:17" hidden="1">
      <c r="A16" s="7" t="s">
        <v>47</v>
      </c>
    </row>
    <row r="17" spans="1:17" hidden="1">
      <c r="A17" s="7" t="s">
        <v>47</v>
      </c>
    </row>
    <row r="18" spans="1:17" hidden="1">
      <c r="A18" s="7" t="s">
        <v>47</v>
      </c>
    </row>
    <row r="19" spans="1:17" hidden="1">
      <c r="A19" s="7" t="s">
        <v>47</v>
      </c>
    </row>
    <row r="20" spans="1:17" hidden="1">
      <c r="A20" s="7" t="s">
        <v>47</v>
      </c>
    </row>
    <row r="21" spans="1:17" hidden="1">
      <c r="A21" s="7" t="s">
        <v>47</v>
      </c>
    </row>
    <row r="22" spans="1:17" hidden="1">
      <c r="A22" s="7" t="s">
        <v>47</v>
      </c>
    </row>
    <row r="23" spans="1:17" hidden="1">
      <c r="A23" s="7" t="s">
        <v>47</v>
      </c>
    </row>
    <row r="24" spans="1:17" hidden="1">
      <c r="A24" s="7" t="s">
        <v>47</v>
      </c>
    </row>
    <row r="25" spans="1:17" hidden="1">
      <c r="A25" s="7" t="s">
        <v>47</v>
      </c>
    </row>
    <row r="26" spans="1:17" hidden="1">
      <c r="A26" s="7" t="s">
        <v>47</v>
      </c>
    </row>
    <row r="27" spans="1:17" hidden="1">
      <c r="A27" s="7" t="s">
        <v>47</v>
      </c>
    </row>
    <row r="28" spans="1:17" hidden="1">
      <c r="A28" s="7" t="s">
        <v>47</v>
      </c>
    </row>
    <row r="29" spans="1:17" hidden="1">
      <c r="A29" s="7" t="s">
        <v>47</v>
      </c>
    </row>
    <row r="30" spans="1:17" hidden="1">
      <c r="A30" s="7" t="s">
        <v>47</v>
      </c>
    </row>
    <row r="31" spans="1:17" ht="27.225" customHeight="1">
      <c r="A31" s="7">
        <v>9</v>
      </c>
      <c r="B31" s="36" t="s">
        <v>48</v>
      </c>
      <c r="C31" s="37" t="s">
        <v>49</v>
      </c>
      <c r="D31" s="38"/>
      <c r="E31" s="38"/>
      <c r="F31" s="39" t="s">
        <v>12</v>
      </c>
      <c r="G31" s="40">
        <v>1</v>
      </c>
      <c r="H31" s="41"/>
      <c r="I31" s="42"/>
      <c r="J31" s="43">
        <f>IF(AND(G31= "",H31= ""), 0, ROUND(ROUND(I31, 2) * ROUND(IF(H31="",G31,H31),  0), 2))</f>
        <v/>
      </c>
      <c r="K31" s="7"/>
      <c r="M31" s="44">
        <v>0.2</v>
      </c>
      <c r="Q31" s="7">
        <v>1414</v>
      </c>
    </row>
    <row r="32" spans="1:17" hidden="1">
      <c r="A32" s="7" t="s">
        <v>50</v>
      </c>
    </row>
    <row r="33" spans="1:17">
      <c r="A33" s="7">
        <v>9</v>
      </c>
      <c r="B33" s="36" t="s">
        <v>51</v>
      </c>
      <c r="C33" s="37" t="s">
        <v>52</v>
      </c>
      <c r="D33" s="38"/>
      <c r="E33" s="38"/>
      <c r="F33" s="39" t="s">
        <v>53</v>
      </c>
      <c r="G33" s="40">
        <v>1</v>
      </c>
      <c r="H33" s="41"/>
      <c r="I33" s="42"/>
      <c r="J33" s="43">
        <f>IF(AND(G33= "",H33= ""), 0, ROUND(ROUND(I33, 2) * ROUND(IF(H33="",G33,H33),  0), 2))</f>
        <v/>
      </c>
      <c r="K33" s="7"/>
      <c r="M33" s="44">
        <v>0.2</v>
      </c>
      <c r="Q33" s="7">
        <v>1414</v>
      </c>
    </row>
    <row r="34" spans="1:17" hidden="1">
      <c r="A34" s="7" t="s">
        <v>50</v>
      </c>
    </row>
    <row r="35" spans="1:17">
      <c r="A35" s="7">
        <v>9</v>
      </c>
      <c r="B35" s="36" t="s">
        <v>54</v>
      </c>
      <c r="C35" s="37" t="s">
        <v>55</v>
      </c>
      <c r="D35" s="38"/>
      <c r="E35" s="38"/>
      <c r="F35" s="39" t="s">
        <v>53</v>
      </c>
      <c r="G35" s="40">
        <v>1</v>
      </c>
      <c r="H35" s="41"/>
      <c r="I35" s="42"/>
      <c r="J35" s="43">
        <f>IF(AND(G35= "",H35= ""), 0, ROUND(ROUND(I35, 2) * ROUND(IF(H35="",G35,H35),  0), 2))</f>
        <v/>
      </c>
      <c r="K35" s="7"/>
      <c r="M35" s="44">
        <v>0.2</v>
      </c>
      <c r="Q35" s="7">
        <v>1414</v>
      </c>
    </row>
    <row r="36" spans="1:17" hidden="1">
      <c r="A36" s="7" t="s">
        <v>50</v>
      </c>
    </row>
    <row r="37" spans="1:17">
      <c r="A37" s="7">
        <v>9</v>
      </c>
      <c r="B37" s="36" t="s">
        <v>56</v>
      </c>
      <c r="C37" s="37" t="s">
        <v>57</v>
      </c>
      <c r="D37" s="38"/>
      <c r="E37" s="38"/>
      <c r="F37" s="39" t="s">
        <v>53</v>
      </c>
      <c r="G37" s="40">
        <v>1</v>
      </c>
      <c r="H37" s="41"/>
      <c r="I37" s="42"/>
      <c r="J37" s="43">
        <f>IF(AND(G37= "",H37= ""), 0, ROUND(ROUND(I37, 2) * ROUND(IF(H37="",G37,H37),  0), 2))</f>
        <v/>
      </c>
      <c r="K37" s="7"/>
      <c r="M37" s="44">
        <v>0.2</v>
      </c>
      <c r="Q37" s="7">
        <v>1414</v>
      </c>
    </row>
    <row r="38" spans="1:17" hidden="1">
      <c r="A38" s="7" t="s">
        <v>50</v>
      </c>
    </row>
    <row r="39" spans="1:17">
      <c r="A39" s="7">
        <v>9</v>
      </c>
      <c r="B39" s="36" t="s">
        <v>58</v>
      </c>
      <c r="C39" s="37" t="s">
        <v>59</v>
      </c>
      <c r="D39" s="38"/>
      <c r="E39" s="38"/>
      <c r="F39" s="39" t="s">
        <v>53</v>
      </c>
      <c r="G39" s="40">
        <v>1</v>
      </c>
      <c r="H39" s="41"/>
      <c r="I39" s="42"/>
      <c r="J39" s="43">
        <f>IF(AND(G39= "",H39= ""), 0, ROUND(ROUND(I39, 2) * ROUND(IF(H39="",G39,H39),  0), 2))</f>
        <v/>
      </c>
      <c r="K39" s="7"/>
      <c r="M39" s="44">
        <v>0.2</v>
      </c>
      <c r="Q39" s="7">
        <v>1414</v>
      </c>
    </row>
    <row r="40" spans="1:17" hidden="1">
      <c r="A40" s="7" t="s">
        <v>50</v>
      </c>
    </row>
    <row r="41" spans="1:17">
      <c r="A41" s="7">
        <v>9</v>
      </c>
      <c r="B41" s="36" t="s">
        <v>60</v>
      </c>
      <c r="C41" s="37" t="s">
        <v>61</v>
      </c>
      <c r="D41" s="38"/>
      <c r="E41" s="38"/>
      <c r="F41" s="39" t="s">
        <v>53</v>
      </c>
      <c r="G41" s="40">
        <v>1</v>
      </c>
      <c r="H41" s="41"/>
      <c r="I41" s="42"/>
      <c r="J41" s="43">
        <f>IF(AND(G41= "",H41= ""), 0, ROUND(ROUND(I41, 2) * ROUND(IF(H41="",G41,H41),  0), 2))</f>
        <v/>
      </c>
      <c r="K41" s="7"/>
      <c r="M41" s="44">
        <v>0.2</v>
      </c>
      <c r="Q41" s="7">
        <v>1414</v>
      </c>
    </row>
    <row r="42" spans="1:17" hidden="1">
      <c r="A42" s="7" t="s">
        <v>50</v>
      </c>
    </row>
    <row r="43" spans="1:17" ht="27.225" customHeight="1">
      <c r="A43" s="7">
        <v>9</v>
      </c>
      <c r="B43" s="36" t="s">
        <v>62</v>
      </c>
      <c r="C43" s="37" t="s">
        <v>63</v>
      </c>
      <c r="D43" s="38"/>
      <c r="E43" s="38"/>
      <c r="F43" s="39" t="s">
        <v>53</v>
      </c>
      <c r="G43" s="40">
        <v>1</v>
      </c>
      <c r="H43" s="41"/>
      <c r="I43" s="42"/>
      <c r="J43" s="43">
        <f>IF(AND(G43= "",H43= ""), 0, ROUND(ROUND(I43, 2) * ROUND(IF(H43="",G43,H43),  0), 2))</f>
        <v/>
      </c>
      <c r="K43" s="7"/>
      <c r="M43" s="44">
        <v>0.2</v>
      </c>
      <c r="Q43" s="7">
        <v>1414</v>
      </c>
    </row>
    <row r="44" spans="1:17" hidden="1">
      <c r="A44" s="7" t="s">
        <v>50</v>
      </c>
    </row>
    <row r="45" spans="1:17" ht="27.225" customHeight="1">
      <c r="A45" s="7">
        <v>9</v>
      </c>
      <c r="B45" s="36" t="s">
        <v>64</v>
      </c>
      <c r="C45" s="37" t="s">
        <v>65</v>
      </c>
      <c r="D45" s="38"/>
      <c r="E45" s="38"/>
      <c r="F45" s="39" t="s">
        <v>53</v>
      </c>
      <c r="G45" s="40">
        <v>1</v>
      </c>
      <c r="H45" s="41"/>
      <c r="I45" s="42"/>
      <c r="J45" s="43">
        <f>IF(AND(G45= "",H45= ""), 0, ROUND(ROUND(I45, 2) * ROUND(IF(H45="",G45,H45),  0), 2))</f>
        <v/>
      </c>
      <c r="K45" s="7"/>
      <c r="M45" s="44">
        <v>0.2</v>
      </c>
      <c r="Q45" s="7">
        <v>1414</v>
      </c>
    </row>
    <row r="46" spans="1:17" hidden="1">
      <c r="A46" s="7" t="s">
        <v>50</v>
      </c>
    </row>
    <row r="47" spans="1:17" hidden="1">
      <c r="A47" s="7" t="s">
        <v>47</v>
      </c>
    </row>
    <row r="48" spans="1:17">
      <c r="A48" s="7" t="s">
        <v>66</v>
      </c>
      <c r="B48" s="38"/>
      <c r="J48" s="38"/>
    </row>
    <row r="49" spans="1:17">
      <c r="B49" s="38"/>
      <c r="C49" s="45" t="s">
        <v>46</v>
      </c>
      <c r="D49" s="46"/>
      <c r="E49" s="46"/>
      <c r="F49" s="47"/>
      <c r="G49" s="47"/>
      <c r="H49" s="47"/>
      <c r="I49" s="47"/>
      <c r="J49" s="48"/>
    </row>
    <row r="50" spans="1:17">
      <c r="B50" s="38"/>
      <c r="C50" s="49"/>
      <c r="D50" s="7"/>
      <c r="E50" s="7"/>
      <c r="F50" s="7"/>
      <c r="G50" s="7"/>
      <c r="H50" s="7"/>
      <c r="I50" s="7"/>
      <c r="J50" s="8"/>
    </row>
    <row r="51" spans="1:17">
      <c r="B51" s="38"/>
      <c r="C51" s="50" t="s">
        <v>67</v>
      </c>
      <c r="D51" s="51"/>
      <c r="E51" s="51"/>
      <c r="F51" s="52">
        <f>SUMIF(K10:K48, IF(K9="","",K9), J10:J48)</f>
        <v/>
      </c>
      <c r="G51" s="52"/>
      <c r="H51" s="52"/>
      <c r="I51" s="52"/>
      <c r="J51" s="53"/>
    </row>
    <row r="52" spans="1:17" hidden="1">
      <c r="B52" s="38"/>
      <c r="C52" s="54" t="s">
        <v>68</v>
      </c>
      <c r="D52" s="34"/>
      <c r="E52" s="34"/>
      <c r="F52" s="55">
        <f>ROUND(SUMIF(K10:K48, IF(K9="","",K9), J10:J48) * 0.2, 2)</f>
        <v/>
      </c>
      <c r="G52" s="55"/>
      <c r="H52" s="55"/>
      <c r="I52" s="55"/>
      <c r="J52" s="56"/>
    </row>
    <row r="53" spans="1:17" hidden="1">
      <c r="B53" s="38"/>
      <c r="C53" s="50" t="s">
        <v>69</v>
      </c>
      <c r="D53" s="51"/>
      <c r="E53" s="51"/>
      <c r="F53" s="52">
        <f>SUM(F51:F52)</f>
        <v/>
      </c>
      <c r="G53" s="52"/>
      <c r="H53" s="52"/>
      <c r="I53" s="52"/>
      <c r="J53" s="53"/>
    </row>
    <row r="54" spans="1:17" ht="18.6038" customHeight="1">
      <c r="A54" s="7">
        <v>5</v>
      </c>
      <c r="B54" s="29" t="s">
        <v>70</v>
      </c>
      <c r="C54" s="34" t="s">
        <v>72</v>
      </c>
      <c r="D54" s="34"/>
      <c r="E54" s="34"/>
      <c r="F54" s="34"/>
      <c r="G54" s="34"/>
      <c r="H54" s="34"/>
      <c r="I54" s="34"/>
      <c r="J54" s="35"/>
      <c r="K54" s="7"/>
    </row>
    <row r="55" spans="1:17" hidden="1">
      <c r="A55" s="7" t="s">
        <v>47</v>
      </c>
    </row>
    <row r="56" spans="1:17" hidden="1">
      <c r="A56" s="7" t="s">
        <v>47</v>
      </c>
    </row>
    <row r="57" spans="1:17" hidden="1">
      <c r="A57" s="7" t="s">
        <v>47</v>
      </c>
    </row>
    <row r="58" spans="1:17" hidden="1">
      <c r="A58" s="7" t="s">
        <v>47</v>
      </c>
    </row>
    <row r="59" spans="1:17" hidden="1">
      <c r="A59" s="7" t="s">
        <v>47</v>
      </c>
    </row>
    <row r="60" spans="1:17" hidden="1">
      <c r="A60" s="7" t="s">
        <v>47</v>
      </c>
    </row>
    <row r="61" spans="1:17" hidden="1">
      <c r="A61" s="7" t="s">
        <v>47</v>
      </c>
    </row>
    <row r="62" spans="1:17">
      <c r="A62" s="7">
        <v>9</v>
      </c>
      <c r="B62" s="36" t="s">
        <v>73</v>
      </c>
      <c r="C62" s="37" t="s">
        <v>74</v>
      </c>
      <c r="D62" s="38"/>
      <c r="E62" s="38"/>
      <c r="F62" s="39" t="s">
        <v>53</v>
      </c>
      <c r="G62" s="40">
        <v>1</v>
      </c>
      <c r="H62" s="41"/>
      <c r="I62" s="42"/>
      <c r="J62" s="43">
        <f>IF(AND(G62= "",H62= ""), 0, ROUND(ROUND(I62, 2) * ROUND(IF(H62="",G62,H62),  0), 2))</f>
        <v/>
      </c>
      <c r="K62" s="7"/>
      <c r="M62" s="44">
        <v>0.2</v>
      </c>
      <c r="Q62" s="7">
        <v>1414</v>
      </c>
    </row>
    <row r="63" spans="1:17" hidden="1">
      <c r="A63" s="7" t="s">
        <v>50</v>
      </c>
    </row>
    <row r="64" spans="1:17">
      <c r="A64" s="7" t="s">
        <v>66</v>
      </c>
      <c r="B64" s="38"/>
      <c r="J64" s="38"/>
    </row>
    <row r="65" spans="1:17" ht="18.6038" customHeight="1">
      <c r="B65" s="38"/>
      <c r="C65" s="45" t="s">
        <v>72</v>
      </c>
      <c r="D65" s="46"/>
      <c r="E65" s="46"/>
      <c r="F65" s="47"/>
      <c r="G65" s="47"/>
      <c r="H65" s="47"/>
      <c r="I65" s="47"/>
      <c r="J65" s="48"/>
    </row>
    <row r="66" spans="1:17">
      <c r="B66" s="38"/>
      <c r="C66" s="49"/>
      <c r="D66" s="7"/>
      <c r="E66" s="7"/>
      <c r="F66" s="7"/>
      <c r="G66" s="7"/>
      <c r="H66" s="7"/>
      <c r="I66" s="7"/>
      <c r="J66" s="8"/>
    </row>
    <row r="67" spans="1:17">
      <c r="B67" s="38"/>
      <c r="C67" s="50" t="s">
        <v>67</v>
      </c>
      <c r="D67" s="51"/>
      <c r="E67" s="51"/>
      <c r="F67" s="52">
        <f>SUMIF(K55:K64, IF(K54="","",K54), J55:J64)</f>
        <v/>
      </c>
      <c r="G67" s="52"/>
      <c r="H67" s="52"/>
      <c r="I67" s="52"/>
      <c r="J67" s="53"/>
    </row>
    <row r="68" spans="1:17" hidden="1">
      <c r="B68" s="38"/>
      <c r="C68" s="54" t="s">
        <v>68</v>
      </c>
      <c r="D68" s="34"/>
      <c r="E68" s="34"/>
      <c r="F68" s="55">
        <f>ROUND(SUMIF(K55:K64, IF(K54="","",K54), J55:J64) * 0.2, 2)</f>
        <v/>
      </c>
      <c r="G68" s="55"/>
      <c r="H68" s="55"/>
      <c r="I68" s="55"/>
      <c r="J68" s="56"/>
    </row>
    <row r="69" spans="1:17" hidden="1">
      <c r="B69" s="38"/>
      <c r="C69" s="50" t="s">
        <v>69</v>
      </c>
      <c r="D69" s="51"/>
      <c r="E69" s="51"/>
      <c r="F69" s="52">
        <f>SUM(F67:F68)</f>
        <v/>
      </c>
      <c r="G69" s="52"/>
      <c r="H69" s="52"/>
      <c r="I69" s="52"/>
      <c r="J69" s="53"/>
    </row>
    <row r="70" spans="1:17">
      <c r="A70" s="7" t="s">
        <v>75</v>
      </c>
      <c r="B70" s="38"/>
      <c r="J70" s="38"/>
    </row>
    <row r="71" spans="1:17">
      <c r="B71" s="38"/>
      <c r="C71" s="45" t="s">
        <v>76</v>
      </c>
      <c r="D71" s="46"/>
      <c r="E71" s="46"/>
      <c r="F71" s="47"/>
      <c r="G71" s="47"/>
      <c r="H71" s="47"/>
      <c r="I71" s="47"/>
      <c r="J71" s="48"/>
    </row>
    <row r="72" spans="1:17">
      <c r="B72" s="38"/>
      <c r="C72" s="49"/>
      <c r="D72" s="7"/>
      <c r="E72" s="7"/>
      <c r="F72" s="7"/>
      <c r="G72" s="7"/>
      <c r="H72" s="7"/>
      <c r="I72" s="7"/>
      <c r="J72" s="8"/>
    </row>
    <row r="73" spans="1:17">
      <c r="B73" s="38"/>
      <c r="C73" s="50" t="s">
        <v>67</v>
      </c>
      <c r="D73" s="51"/>
      <c r="E73" s="51"/>
      <c r="F73" s="52">
        <f>SUMIF(K9:K70, IF(K8="","",K8), J9:J70)</f>
        <v/>
      </c>
      <c r="G73" s="52"/>
      <c r="H73" s="52"/>
      <c r="I73" s="52"/>
      <c r="J73" s="53"/>
    </row>
    <row r="74" spans="1:17" hidden="1">
      <c r="B74" s="38"/>
      <c r="C74" s="54" t="s">
        <v>68</v>
      </c>
      <c r="D74" s="34"/>
      <c r="E74" s="34"/>
      <c r="F74" s="55">
        <f>ROUND(SUMIF(K9:K70, IF(K8="","",K8), J9:J70) * 0.2, 2)</f>
        <v/>
      </c>
      <c r="G74" s="55"/>
      <c r="H74" s="55"/>
      <c r="I74" s="55"/>
      <c r="J74" s="56"/>
    </row>
    <row r="75" spans="1:17" hidden="1">
      <c r="B75" s="38"/>
      <c r="C75" s="50" t="s">
        <v>69</v>
      </c>
      <c r="D75" s="51"/>
      <c r="E75" s="51"/>
      <c r="F75" s="52">
        <f>SUM(F73:F74)</f>
        <v/>
      </c>
      <c r="G75" s="52"/>
      <c r="H75" s="52"/>
      <c r="I75" s="52"/>
      <c r="J75" s="53"/>
    </row>
    <row r="76" spans="1:17" ht="16.1838" customHeight="1">
      <c r="A76" s="7">
        <v>4</v>
      </c>
      <c r="B76" s="29" t="s">
        <v>77</v>
      </c>
      <c r="C76" s="32" t="s">
        <v>79</v>
      </c>
      <c r="D76" s="32"/>
      <c r="E76" s="32"/>
      <c r="F76" s="32"/>
      <c r="G76" s="32"/>
      <c r="H76" s="32"/>
      <c r="I76" s="32"/>
      <c r="J76" s="33"/>
      <c r="K76" s="7"/>
    </row>
    <row r="77" spans="1:17">
      <c r="A77" s="7">
        <v>5</v>
      </c>
      <c r="B77" s="29" t="s">
        <v>80</v>
      </c>
      <c r="C77" s="34" t="s">
        <v>82</v>
      </c>
      <c r="D77" s="34"/>
      <c r="E77" s="34"/>
      <c r="F77" s="34"/>
      <c r="G77" s="34"/>
      <c r="H77" s="34"/>
      <c r="I77" s="34"/>
      <c r="J77" s="35"/>
      <c r="K77" s="7"/>
    </row>
    <row r="78" spans="1:17" hidden="1">
      <c r="A78" s="7" t="s">
        <v>47</v>
      </c>
    </row>
    <row r="79" spans="1:17" hidden="1">
      <c r="A79" s="7" t="s">
        <v>47</v>
      </c>
    </row>
    <row r="80" spans="1:17">
      <c r="A80" s="7">
        <v>9</v>
      </c>
      <c r="B80" s="36" t="s">
        <v>83</v>
      </c>
      <c r="C80" s="37" t="s">
        <v>84</v>
      </c>
      <c r="D80" s="38"/>
      <c r="E80" s="38"/>
      <c r="F80" s="39" t="s">
        <v>85</v>
      </c>
      <c r="G80" s="57">
        <v>90</v>
      </c>
      <c r="H80" s="58"/>
      <c r="I80" s="42"/>
      <c r="J80" s="43">
        <f>IF(AND(G80= "",H80= ""), 0, ROUND(ROUND(I80, 2) * ROUND(IF(H80="",G80,H80),  2), 2))</f>
        <v/>
      </c>
      <c r="K80" s="7"/>
      <c r="M80" s="44">
        <v>0.2</v>
      </c>
      <c r="Q80" s="7">
        <v>1414</v>
      </c>
    </row>
    <row r="81" spans="1:17" hidden="1">
      <c r="A81" s="7" t="s">
        <v>50</v>
      </c>
    </row>
    <row r="82" spans="1:17">
      <c r="A82" s="7">
        <v>9</v>
      </c>
      <c r="B82" s="36" t="s">
        <v>86</v>
      </c>
      <c r="C82" s="37" t="s">
        <v>87</v>
      </c>
      <c r="D82" s="38"/>
      <c r="E82" s="38"/>
      <c r="F82" s="39" t="s">
        <v>53</v>
      </c>
      <c r="G82" s="40">
        <v>1</v>
      </c>
      <c r="H82" s="41"/>
      <c r="I82" s="42"/>
      <c r="J82" s="43">
        <f>IF(AND(G82= "",H82= ""), 0, ROUND(ROUND(I82, 2) * ROUND(IF(H82="",G82,H82),  0), 2))</f>
        <v/>
      </c>
      <c r="K82" s="7"/>
      <c r="M82" s="44">
        <v>0.2</v>
      </c>
      <c r="Q82" s="7">
        <v>1414</v>
      </c>
    </row>
    <row r="83" spans="1:17" hidden="1">
      <c r="A83" s="7" t="s">
        <v>50</v>
      </c>
    </row>
    <row r="84" spans="1:17">
      <c r="A84" s="7">
        <v>9</v>
      </c>
      <c r="B84" s="36" t="s">
        <v>88</v>
      </c>
      <c r="C84" s="37" t="s">
        <v>89</v>
      </c>
      <c r="D84" s="38"/>
      <c r="E84" s="38"/>
      <c r="F84" s="39" t="s">
        <v>53</v>
      </c>
      <c r="G84" s="40">
        <v>1</v>
      </c>
      <c r="H84" s="41"/>
      <c r="I84" s="42"/>
      <c r="J84" s="43">
        <f>IF(AND(G84= "",H84= ""), 0, ROUND(ROUND(I84, 2) * ROUND(IF(H84="",G84,H84),  0), 2))</f>
        <v/>
      </c>
      <c r="K84" s="7"/>
      <c r="M84" s="44">
        <v>0.2</v>
      </c>
      <c r="Q84" s="7">
        <v>1414</v>
      </c>
    </row>
    <row r="85" spans="1:17" hidden="1">
      <c r="A85" s="7" t="s">
        <v>50</v>
      </c>
    </row>
    <row r="86" spans="1:17">
      <c r="A86" s="7" t="s">
        <v>66</v>
      </c>
      <c r="B86" s="38"/>
      <c r="J86" s="38"/>
    </row>
    <row r="87" spans="1:17">
      <c r="B87" s="38"/>
      <c r="C87" s="45" t="s">
        <v>82</v>
      </c>
      <c r="D87" s="46"/>
      <c r="E87" s="46"/>
      <c r="F87" s="47"/>
      <c r="G87" s="47"/>
      <c r="H87" s="47"/>
      <c r="I87" s="47"/>
      <c r="J87" s="48"/>
    </row>
    <row r="88" spans="1:17">
      <c r="B88" s="38"/>
      <c r="C88" s="49"/>
      <c r="D88" s="7"/>
      <c r="E88" s="7"/>
      <c r="F88" s="7"/>
      <c r="G88" s="7"/>
      <c r="H88" s="7"/>
      <c r="I88" s="7"/>
      <c r="J88" s="8"/>
    </row>
    <row r="89" spans="1:17">
      <c r="B89" s="38"/>
      <c r="C89" s="50" t="s">
        <v>67</v>
      </c>
      <c r="D89" s="51"/>
      <c r="E89" s="51"/>
      <c r="F89" s="52">
        <f>SUMIF(K78:K86, IF(K77="","",K77), J78:J86)</f>
        <v/>
      </c>
      <c r="G89" s="52"/>
      <c r="H89" s="52"/>
      <c r="I89" s="52"/>
      <c r="J89" s="53"/>
    </row>
    <row r="90" spans="1:17" hidden="1">
      <c r="B90" s="38"/>
      <c r="C90" s="54" t="s">
        <v>68</v>
      </c>
      <c r="D90" s="34"/>
      <c r="E90" s="34"/>
      <c r="F90" s="55">
        <f>ROUND(SUMIF(K78:K86, IF(K77="","",K77), J78:J86) * 0.2, 2)</f>
        <v/>
      </c>
      <c r="G90" s="55"/>
      <c r="H90" s="55"/>
      <c r="I90" s="55"/>
      <c r="J90" s="56"/>
    </row>
    <row r="91" spans="1:17" hidden="1">
      <c r="B91" s="38"/>
      <c r="C91" s="50" t="s">
        <v>69</v>
      </c>
      <c r="D91" s="51"/>
      <c r="E91" s="51"/>
      <c r="F91" s="52">
        <f>SUM(F89:F90)</f>
        <v/>
      </c>
      <c r="G91" s="52"/>
      <c r="H91" s="52"/>
      <c r="I91" s="52"/>
      <c r="J91" s="53"/>
    </row>
    <row r="92" spans="1:17" ht="18.6038" customHeight="1">
      <c r="A92" s="7">
        <v>5</v>
      </c>
      <c r="B92" s="29" t="s">
        <v>90</v>
      </c>
      <c r="C92" s="34" t="s">
        <v>92</v>
      </c>
      <c r="D92" s="34"/>
      <c r="E92" s="34"/>
      <c r="F92" s="34"/>
      <c r="G92" s="34"/>
      <c r="H92" s="34"/>
      <c r="I92" s="34"/>
      <c r="J92" s="35"/>
      <c r="K92" s="7"/>
    </row>
    <row r="93" spans="1:17" hidden="1">
      <c r="A93" s="7" t="s">
        <v>47</v>
      </c>
    </row>
    <row r="94" spans="1:17" hidden="1">
      <c r="A94" s="7" t="s">
        <v>47</v>
      </c>
    </row>
    <row r="95" spans="1:17" hidden="1">
      <c r="A95" s="7" t="s">
        <v>47</v>
      </c>
    </row>
    <row r="96" spans="1:17" hidden="1">
      <c r="A96" s="7" t="s">
        <v>47</v>
      </c>
    </row>
    <row r="97" spans="1:17" hidden="1">
      <c r="A97" s="7" t="s">
        <v>47</v>
      </c>
    </row>
    <row r="98" spans="1:17" hidden="1">
      <c r="A98" s="7" t="s">
        <v>47</v>
      </c>
    </row>
    <row r="99" spans="1:17" hidden="1">
      <c r="A99" s="7" t="s">
        <v>47</v>
      </c>
    </row>
    <row r="100" spans="1:17" hidden="1">
      <c r="A100" s="7" t="s">
        <v>47</v>
      </c>
    </row>
    <row r="101" spans="1:17" hidden="1">
      <c r="A101" s="7" t="s">
        <v>47</v>
      </c>
    </row>
    <row r="102" spans="1:17" hidden="1">
      <c r="A102" s="7" t="s">
        <v>47</v>
      </c>
    </row>
    <row r="103" spans="1:17" hidden="1">
      <c r="A103" s="7" t="s">
        <v>47</v>
      </c>
    </row>
    <row r="104" spans="1:17" hidden="1">
      <c r="A104" s="7" t="s">
        <v>47</v>
      </c>
    </row>
    <row r="105" spans="1:17" hidden="1">
      <c r="A105" s="7" t="s">
        <v>47</v>
      </c>
    </row>
    <row r="106" spans="1:17">
      <c r="A106" s="7">
        <v>9</v>
      </c>
      <c r="B106" s="36" t="s">
        <v>93</v>
      </c>
      <c r="C106" s="37" t="s">
        <v>94</v>
      </c>
      <c r="D106" s="38"/>
      <c r="E106" s="38"/>
      <c r="F106" s="39" t="s">
        <v>53</v>
      </c>
      <c r="G106" s="40">
        <v>1</v>
      </c>
      <c r="H106" s="41"/>
      <c r="I106" s="42"/>
      <c r="J106" s="43">
        <f>IF(AND(G106= "",H106= ""), 0, ROUND(ROUND(I106, 2) * ROUND(IF(H106="",G106,H106),  0), 2))</f>
        <v/>
      </c>
      <c r="K106" s="7"/>
      <c r="M106" s="44">
        <v>0.2</v>
      </c>
      <c r="Q106" s="7">
        <v>1414</v>
      </c>
    </row>
    <row r="107" spans="1:17" hidden="1">
      <c r="A107" s="7" t="s">
        <v>50</v>
      </c>
    </row>
    <row r="108" spans="1:17" ht="27.225" customHeight="1">
      <c r="A108" s="7">
        <v>9</v>
      </c>
      <c r="B108" s="36" t="s">
        <v>95</v>
      </c>
      <c r="C108" s="37" t="s">
        <v>96</v>
      </c>
      <c r="D108" s="38"/>
      <c r="E108" s="38"/>
      <c r="F108" s="39" t="s">
        <v>53</v>
      </c>
      <c r="G108" s="40">
        <v>1</v>
      </c>
      <c r="H108" s="41"/>
      <c r="I108" s="42"/>
      <c r="J108" s="43">
        <f>IF(AND(G108= "",H108= ""), 0, ROUND(ROUND(I108, 2) * ROUND(IF(H108="",G108,H108),  0), 2))</f>
        <v/>
      </c>
      <c r="K108" s="7"/>
      <c r="M108" s="44">
        <v>0.2</v>
      </c>
      <c r="Q108" s="7">
        <v>1414</v>
      </c>
    </row>
    <row r="109" spans="1:17" hidden="1">
      <c r="A109" s="7" t="s">
        <v>50</v>
      </c>
    </row>
    <row r="110" spans="1:17" ht="27.225" customHeight="1">
      <c r="A110" s="7">
        <v>9</v>
      </c>
      <c r="B110" s="36" t="s">
        <v>97</v>
      </c>
      <c r="C110" s="37" t="s">
        <v>98</v>
      </c>
      <c r="D110" s="38"/>
      <c r="E110" s="38"/>
      <c r="F110" s="39" t="s">
        <v>53</v>
      </c>
      <c r="G110" s="40">
        <v>1</v>
      </c>
      <c r="H110" s="41"/>
      <c r="I110" s="42"/>
      <c r="J110" s="43">
        <f>IF(AND(G110= "",H110= ""), 0, ROUND(ROUND(I110, 2) * ROUND(IF(H110="",G110,H110),  0), 2))</f>
        <v/>
      </c>
      <c r="K110" s="7"/>
      <c r="M110" s="44">
        <v>0.2</v>
      </c>
      <c r="Q110" s="7">
        <v>1414</v>
      </c>
    </row>
    <row r="111" spans="1:17" hidden="1">
      <c r="A111" s="7" t="s">
        <v>50</v>
      </c>
    </row>
    <row r="112" spans="1:17">
      <c r="A112" s="7">
        <v>9</v>
      </c>
      <c r="B112" s="36" t="s">
        <v>99</v>
      </c>
      <c r="C112" s="37" t="s">
        <v>100</v>
      </c>
      <c r="D112" s="38"/>
      <c r="E112" s="38"/>
      <c r="F112" s="39" t="s">
        <v>53</v>
      </c>
      <c r="G112" s="40">
        <v>1</v>
      </c>
      <c r="H112" s="41"/>
      <c r="I112" s="42"/>
      <c r="J112" s="43">
        <f>IF(AND(G112= "",H112= ""), 0, ROUND(ROUND(I112, 2) * ROUND(IF(H112="",G112,H112),  0), 2))</f>
        <v/>
      </c>
      <c r="K112" s="7"/>
      <c r="M112" s="44">
        <v>0.2</v>
      </c>
      <c r="Q112" s="7">
        <v>1414</v>
      </c>
    </row>
    <row r="113" spans="1:17" hidden="1">
      <c r="A113" s="7" t="s">
        <v>50</v>
      </c>
    </row>
    <row r="114" spans="1:17" ht="27.225" customHeight="1">
      <c r="A114" s="7">
        <v>9</v>
      </c>
      <c r="B114" s="36" t="s">
        <v>101</v>
      </c>
      <c r="C114" s="37" t="s">
        <v>102</v>
      </c>
      <c r="D114" s="38"/>
      <c r="E114" s="38"/>
      <c r="F114" s="39" t="s">
        <v>53</v>
      </c>
      <c r="G114" s="40">
        <v>1</v>
      </c>
      <c r="H114" s="41"/>
      <c r="I114" s="42"/>
      <c r="J114" s="43">
        <f>IF(AND(G114= "",H114= ""), 0, ROUND(ROUND(I114, 2) * ROUND(IF(H114="",G114,H114),  0), 2))</f>
        <v/>
      </c>
      <c r="K114" s="7"/>
      <c r="M114" s="44">
        <v>0.2</v>
      </c>
      <c r="Q114" s="7">
        <v>1414</v>
      </c>
    </row>
    <row r="115" spans="1:17" hidden="1">
      <c r="A115" s="7" t="s">
        <v>50</v>
      </c>
    </row>
    <row r="116" spans="1:17" ht="39.4763" customHeight="1">
      <c r="A116" s="7">
        <v>9</v>
      </c>
      <c r="B116" s="36" t="s">
        <v>103</v>
      </c>
      <c r="C116" s="37" t="s">
        <v>104</v>
      </c>
      <c r="D116" s="38"/>
      <c r="E116" s="38"/>
      <c r="F116" s="39" t="s">
        <v>53</v>
      </c>
      <c r="G116" s="40">
        <v>1</v>
      </c>
      <c r="H116" s="41"/>
      <c r="I116" s="42"/>
      <c r="J116" s="43">
        <f>IF(AND(G116= "",H116= ""), 0, ROUND(ROUND(I116, 2) * ROUND(IF(H116="",G116,H116),  0), 2))</f>
        <v/>
      </c>
      <c r="K116" s="7"/>
      <c r="M116" s="44">
        <v>0.2</v>
      </c>
      <c r="Q116" s="7">
        <v>1414</v>
      </c>
    </row>
    <row r="117" spans="1:17" hidden="1">
      <c r="A117" s="7" t="s">
        <v>50</v>
      </c>
    </row>
    <row r="118" spans="1:17">
      <c r="A118" s="7" t="s">
        <v>66</v>
      </c>
      <c r="B118" s="38"/>
      <c r="J118" s="38"/>
    </row>
    <row r="119" spans="1:17" ht="18.6038" customHeight="1">
      <c r="B119" s="38"/>
      <c r="C119" s="45" t="s">
        <v>92</v>
      </c>
      <c r="D119" s="46"/>
      <c r="E119" s="46"/>
      <c r="F119" s="47"/>
      <c r="G119" s="47"/>
      <c r="H119" s="47"/>
      <c r="I119" s="47"/>
      <c r="J119" s="48"/>
    </row>
    <row r="120" spans="1:17">
      <c r="B120" s="38"/>
      <c r="C120" s="49"/>
      <c r="D120" s="7"/>
      <c r="E120" s="7"/>
      <c r="F120" s="7"/>
      <c r="G120" s="7"/>
      <c r="H120" s="7"/>
      <c r="I120" s="7"/>
      <c r="J120" s="8"/>
    </row>
    <row r="121" spans="1:17">
      <c r="B121" s="38"/>
      <c r="C121" s="50" t="s">
        <v>67</v>
      </c>
      <c r="D121" s="51"/>
      <c r="E121" s="51"/>
      <c r="F121" s="52">
        <f>SUMIF(K93:K118, IF(K92="","",K92), J93:J118)</f>
        <v/>
      </c>
      <c r="G121" s="52"/>
      <c r="H121" s="52"/>
      <c r="I121" s="52"/>
      <c r="J121" s="53"/>
    </row>
    <row r="122" spans="1:17" hidden="1">
      <c r="B122" s="38"/>
      <c r="C122" s="54" t="s">
        <v>68</v>
      </c>
      <c r="D122" s="34"/>
      <c r="E122" s="34"/>
      <c r="F122" s="55">
        <f>ROUND(SUMIF(K93:K118, IF(K92="","",K92), J93:J118) * 0.2, 2)</f>
        <v/>
      </c>
      <c r="G122" s="55"/>
      <c r="H122" s="55"/>
      <c r="I122" s="55"/>
      <c r="J122" s="56"/>
    </row>
    <row r="123" spans="1:17" hidden="1">
      <c r="B123" s="38"/>
      <c r="C123" s="50" t="s">
        <v>69</v>
      </c>
      <c r="D123" s="51"/>
      <c r="E123" s="51"/>
      <c r="F123" s="52">
        <f>SUM(F121:F122)</f>
        <v/>
      </c>
      <c r="G123" s="52"/>
      <c r="H123" s="52"/>
      <c r="I123" s="52"/>
      <c r="J123" s="53"/>
    </row>
    <row r="124" spans="1:17" ht="18.6038" customHeight="1">
      <c r="A124" s="7">
        <v>5</v>
      </c>
      <c r="B124" s="29" t="s">
        <v>105</v>
      </c>
      <c r="C124" s="34" t="s">
        <v>107</v>
      </c>
      <c r="D124" s="34"/>
      <c r="E124" s="34"/>
      <c r="F124" s="34"/>
      <c r="G124" s="34"/>
      <c r="H124" s="34"/>
      <c r="I124" s="34"/>
      <c r="J124" s="35"/>
      <c r="K124" s="7"/>
    </row>
    <row r="125" spans="1:17" hidden="1">
      <c r="A125" s="7" t="s">
        <v>47</v>
      </c>
    </row>
    <row r="126" spans="1:17" hidden="1">
      <c r="A126" s="7" t="s">
        <v>47</v>
      </c>
    </row>
    <row r="127" spans="1:17">
      <c r="A127" s="7">
        <v>9</v>
      </c>
      <c r="B127" s="36" t="s">
        <v>108</v>
      </c>
      <c r="C127" s="37" t="s">
        <v>109</v>
      </c>
      <c r="D127" s="38"/>
      <c r="E127" s="38"/>
      <c r="F127" s="39" t="s">
        <v>53</v>
      </c>
      <c r="G127" s="40">
        <v>1</v>
      </c>
      <c r="H127" s="41"/>
      <c r="I127" s="42"/>
      <c r="J127" s="43">
        <f>IF(AND(G127= "",H127= ""), 0, ROUND(ROUND(I127, 2) * ROUND(IF(H127="",G127,H127),  0), 2))</f>
        <v/>
      </c>
      <c r="K127" s="7"/>
      <c r="M127" s="44">
        <v>0.2</v>
      </c>
      <c r="Q127" s="7">
        <v>1414</v>
      </c>
    </row>
    <row r="128" spans="1:17" hidden="1">
      <c r="A128" s="7" t="s">
        <v>50</v>
      </c>
    </row>
    <row r="129" spans="1:17" ht="27.225" customHeight="1">
      <c r="A129" s="7">
        <v>9</v>
      </c>
      <c r="B129" s="36" t="s">
        <v>110</v>
      </c>
      <c r="C129" s="37" t="s">
        <v>111</v>
      </c>
      <c r="D129" s="38"/>
      <c r="E129" s="38"/>
      <c r="F129" s="39" t="s">
        <v>53</v>
      </c>
      <c r="G129" s="40">
        <v>1</v>
      </c>
      <c r="H129" s="41"/>
      <c r="I129" s="42"/>
      <c r="J129" s="43">
        <f>IF(AND(G129= "",H129= ""), 0, ROUND(ROUND(I129, 2) * ROUND(IF(H129="",G129,H129),  0), 2))</f>
        <v/>
      </c>
      <c r="K129" s="7"/>
      <c r="M129" s="44">
        <v>0.2</v>
      </c>
      <c r="Q129" s="7">
        <v>1414</v>
      </c>
    </row>
    <row r="130" spans="1:17" hidden="1">
      <c r="A130" s="7" t="s">
        <v>50</v>
      </c>
    </row>
    <row r="131" spans="1:17">
      <c r="A131" s="7" t="s">
        <v>66</v>
      </c>
      <c r="B131" s="38"/>
      <c r="J131" s="38"/>
    </row>
    <row r="132" spans="1:17" ht="18.6038" customHeight="1">
      <c r="B132" s="38"/>
      <c r="C132" s="45" t="s">
        <v>107</v>
      </c>
      <c r="D132" s="46"/>
      <c r="E132" s="46"/>
      <c r="F132" s="47"/>
      <c r="G132" s="47"/>
      <c r="H132" s="47"/>
      <c r="I132" s="47"/>
      <c r="J132" s="48"/>
    </row>
    <row r="133" spans="1:17">
      <c r="B133" s="38"/>
      <c r="C133" s="49"/>
      <c r="D133" s="7"/>
      <c r="E133" s="7"/>
      <c r="F133" s="7"/>
      <c r="G133" s="7"/>
      <c r="H133" s="7"/>
      <c r="I133" s="7"/>
      <c r="J133" s="8"/>
    </row>
    <row r="134" spans="1:17">
      <c r="B134" s="38"/>
      <c r="C134" s="50" t="s">
        <v>67</v>
      </c>
      <c r="D134" s="51"/>
      <c r="E134" s="51"/>
      <c r="F134" s="52">
        <f>SUMIF(K125:K131, IF(K124="","",K124), J125:J131)</f>
        <v/>
      </c>
      <c r="G134" s="52"/>
      <c r="H134" s="52"/>
      <c r="I134" s="52"/>
      <c r="J134" s="53"/>
    </row>
    <row r="135" spans="1:17" hidden="1">
      <c r="B135" s="38"/>
      <c r="C135" s="54" t="s">
        <v>68</v>
      </c>
      <c r="D135" s="34"/>
      <c r="E135" s="34"/>
      <c r="F135" s="55">
        <f>ROUND(SUMIF(K125:K131, IF(K124="","",K124), J125:J131) * 0.2, 2)</f>
        <v/>
      </c>
      <c r="G135" s="55"/>
      <c r="H135" s="55"/>
      <c r="I135" s="55"/>
      <c r="J135" s="56"/>
    </row>
    <row r="136" spans="1:17" hidden="1">
      <c r="B136" s="38"/>
      <c r="C136" s="50" t="s">
        <v>69</v>
      </c>
      <c r="D136" s="51"/>
      <c r="E136" s="51"/>
      <c r="F136" s="52">
        <f>SUM(F134:F135)</f>
        <v/>
      </c>
      <c r="G136" s="52"/>
      <c r="H136" s="52"/>
      <c r="I136" s="52"/>
      <c r="J136" s="53"/>
    </row>
    <row r="137" spans="1:17">
      <c r="A137" s="7" t="s">
        <v>75</v>
      </c>
      <c r="B137" s="38"/>
      <c r="J137" s="38"/>
    </row>
    <row r="138" spans="1:17">
      <c r="B138" s="38"/>
      <c r="C138" s="45" t="s">
        <v>112</v>
      </c>
      <c r="D138" s="46"/>
      <c r="E138" s="46"/>
      <c r="F138" s="47"/>
      <c r="G138" s="47"/>
      <c r="H138" s="47"/>
      <c r="I138" s="47"/>
      <c r="J138" s="48"/>
    </row>
    <row r="139" spans="1:17">
      <c r="B139" s="38"/>
      <c r="C139" s="49"/>
      <c r="D139" s="7"/>
      <c r="E139" s="7"/>
      <c r="F139" s="7"/>
      <c r="G139" s="7"/>
      <c r="H139" s="7"/>
      <c r="I139" s="7"/>
      <c r="J139" s="8"/>
    </row>
    <row r="140" spans="1:17">
      <c r="B140" s="38"/>
      <c r="C140" s="50" t="s">
        <v>67</v>
      </c>
      <c r="D140" s="51"/>
      <c r="E140" s="51"/>
      <c r="F140" s="52">
        <f>SUMIF(K77:K137, IF(K76="","",K76), J77:J137)</f>
        <v/>
      </c>
      <c r="G140" s="52"/>
      <c r="H140" s="52"/>
      <c r="I140" s="52"/>
      <c r="J140" s="53"/>
    </row>
    <row r="141" spans="1:17" hidden="1">
      <c r="B141" s="38"/>
      <c r="C141" s="54" t="s">
        <v>68</v>
      </c>
      <c r="D141" s="34"/>
      <c r="E141" s="34"/>
      <c r="F141" s="55">
        <f>ROUND(SUMIF(K77:K137, IF(K76="","",K76), J77:J137) * 0.2, 2)</f>
        <v/>
      </c>
      <c r="G141" s="55"/>
      <c r="H141" s="55"/>
      <c r="I141" s="55"/>
      <c r="J141" s="56"/>
    </row>
    <row r="142" spans="1:17" hidden="1">
      <c r="B142" s="38"/>
      <c r="C142" s="50" t="s">
        <v>69</v>
      </c>
      <c r="D142" s="51"/>
      <c r="E142" s="51"/>
      <c r="F142" s="52">
        <f>SUM(F140:F141)</f>
        <v/>
      </c>
      <c r="G142" s="52"/>
      <c r="H142" s="52"/>
      <c r="I142" s="52"/>
      <c r="J142" s="53"/>
    </row>
    <row r="143" spans="1:17" ht="16.1838" customHeight="1">
      <c r="A143" s="7">
        <v>4</v>
      </c>
      <c r="B143" s="29" t="s">
        <v>113</v>
      </c>
      <c r="C143" s="32" t="s">
        <v>115</v>
      </c>
      <c r="D143" s="32"/>
      <c r="E143" s="32"/>
      <c r="F143" s="32"/>
      <c r="G143" s="32"/>
      <c r="H143" s="32"/>
      <c r="I143" s="32"/>
      <c r="J143" s="33"/>
      <c r="K143" s="7"/>
    </row>
    <row r="144" spans="1:17">
      <c r="A144" s="7">
        <v>5</v>
      </c>
      <c r="B144" s="29" t="s">
        <v>116</v>
      </c>
      <c r="C144" s="34" t="s">
        <v>118</v>
      </c>
      <c r="D144" s="34"/>
      <c r="E144" s="34"/>
      <c r="F144" s="34"/>
      <c r="G144" s="34"/>
      <c r="H144" s="34"/>
      <c r="I144" s="34"/>
      <c r="J144" s="35"/>
      <c r="K144" s="7"/>
    </row>
    <row r="145" spans="1:11" hidden="1">
      <c r="A145" s="7" t="s">
        <v>47</v>
      </c>
    </row>
    <row r="146" spans="1:11" hidden="1">
      <c r="A146" s="7" t="s">
        <v>47</v>
      </c>
    </row>
    <row r="147" spans="1:11">
      <c r="A147" s="7" t="s">
        <v>66</v>
      </c>
      <c r="B147" s="38"/>
      <c r="J147" s="38"/>
    </row>
    <row r="148" spans="1:11">
      <c r="B148" s="38"/>
      <c r="C148" s="45" t="s">
        <v>118</v>
      </c>
      <c r="D148" s="46"/>
      <c r="E148" s="46"/>
      <c r="F148" s="47"/>
      <c r="G148" s="47"/>
      <c r="H148" s="47"/>
      <c r="I148" s="47"/>
      <c r="J148" s="48"/>
    </row>
    <row r="149" spans="1:11">
      <c r="B149" s="38"/>
      <c r="C149" s="49"/>
      <c r="D149" s="7"/>
      <c r="E149" s="7"/>
      <c r="F149" s="7"/>
      <c r="G149" s="7"/>
      <c r="H149" s="7"/>
      <c r="I149" s="7"/>
      <c r="J149" s="8"/>
    </row>
    <row r="150" spans="1:11">
      <c r="B150" s="38"/>
      <c r="C150" s="50" t="s">
        <v>67</v>
      </c>
      <c r="D150" s="51"/>
      <c r="E150" s="51"/>
      <c r="F150" s="52">
        <f>SUMIF(K145:K147, IF(K144="","",K144), J145:J147)</f>
        <v/>
      </c>
      <c r="G150" s="52"/>
      <c r="H150" s="52"/>
      <c r="I150" s="52"/>
      <c r="J150" s="53"/>
    </row>
    <row r="151" spans="1:11" hidden="1">
      <c r="B151" s="38"/>
      <c r="C151" s="54" t="s">
        <v>68</v>
      </c>
      <c r="D151" s="34"/>
      <c r="E151" s="34"/>
      <c r="F151" s="55">
        <f>ROUND(SUMIF(K145:K147, IF(K144="","",K144), J145:J147) * 0.2, 2)</f>
        <v/>
      </c>
      <c r="G151" s="55"/>
      <c r="H151" s="55"/>
      <c r="I151" s="55"/>
      <c r="J151" s="56"/>
    </row>
    <row r="152" spans="1:11" hidden="1">
      <c r="B152" s="38"/>
      <c r="C152" s="50" t="s">
        <v>69</v>
      </c>
      <c r="D152" s="51"/>
      <c r="E152" s="51"/>
      <c r="F152" s="52">
        <f>SUM(F150:F151)</f>
        <v/>
      </c>
      <c r="G152" s="52"/>
      <c r="H152" s="52"/>
      <c r="I152" s="52"/>
      <c r="J152" s="53"/>
    </row>
    <row r="153" spans="1:11">
      <c r="A153" s="7" t="s">
        <v>75</v>
      </c>
      <c r="B153" s="38"/>
      <c r="J153" s="38"/>
    </row>
    <row r="154" spans="1:11">
      <c r="B154" s="38"/>
      <c r="C154" s="45" t="s">
        <v>119</v>
      </c>
      <c r="D154" s="46"/>
      <c r="E154" s="46"/>
      <c r="F154" s="47"/>
      <c r="G154" s="47"/>
      <c r="H154" s="47"/>
      <c r="I154" s="47"/>
      <c r="J154" s="48"/>
    </row>
    <row r="155" spans="1:11">
      <c r="B155" s="38"/>
      <c r="C155" s="49"/>
      <c r="D155" s="7"/>
      <c r="E155" s="7"/>
      <c r="F155" s="7"/>
      <c r="G155" s="7"/>
      <c r="H155" s="7"/>
      <c r="I155" s="7"/>
      <c r="J155" s="8"/>
    </row>
    <row r="156" spans="1:11">
      <c r="B156" s="38"/>
      <c r="C156" s="50" t="s">
        <v>67</v>
      </c>
      <c r="D156" s="51"/>
      <c r="E156" s="51"/>
      <c r="F156" s="52">
        <f>SUMIF(K144:K153, IF(K143="","",K143), J144:J153)</f>
        <v/>
      </c>
      <c r="G156" s="52"/>
      <c r="H156" s="52"/>
      <c r="I156" s="52"/>
      <c r="J156" s="53"/>
    </row>
    <row r="157" spans="1:11" hidden="1">
      <c r="B157" s="38"/>
      <c r="C157" s="54" t="s">
        <v>68</v>
      </c>
      <c r="D157" s="34"/>
      <c r="E157" s="34"/>
      <c r="F157" s="55">
        <f>ROUND(SUMIF(K144:K153, IF(K143="","",K143), J144:J153) * 0.2, 2)</f>
        <v/>
      </c>
      <c r="G157" s="55"/>
      <c r="H157" s="55"/>
      <c r="I157" s="55"/>
      <c r="J157" s="56"/>
    </row>
    <row r="158" spans="1:11" hidden="1">
      <c r="B158" s="38"/>
      <c r="C158" s="50" t="s">
        <v>69</v>
      </c>
      <c r="D158" s="51"/>
      <c r="E158" s="51"/>
      <c r="F158" s="52">
        <f>SUM(F156:F157)</f>
        <v/>
      </c>
      <c r="G158" s="52"/>
      <c r="H158" s="52"/>
      <c r="I158" s="52"/>
      <c r="J158" s="53"/>
    </row>
    <row r="159" spans="1:11" ht="32.3675" customHeight="1">
      <c r="A159" s="7">
        <v>4</v>
      </c>
      <c r="B159" s="29" t="s">
        <v>120</v>
      </c>
      <c r="C159" s="32" t="s">
        <v>122</v>
      </c>
      <c r="D159" s="32"/>
      <c r="E159" s="32"/>
      <c r="F159" s="32"/>
      <c r="G159" s="32"/>
      <c r="H159" s="32"/>
      <c r="I159" s="32"/>
      <c r="J159" s="33"/>
      <c r="K159" s="7"/>
    </row>
    <row r="160" spans="1:11">
      <c r="A160" s="7">
        <v>5</v>
      </c>
      <c r="B160" s="29" t="s">
        <v>123</v>
      </c>
      <c r="C160" s="34" t="s">
        <v>125</v>
      </c>
      <c r="D160" s="34"/>
      <c r="E160" s="34"/>
      <c r="F160" s="34"/>
      <c r="G160" s="34"/>
      <c r="H160" s="34"/>
      <c r="I160" s="34"/>
      <c r="J160" s="35"/>
      <c r="K160" s="7"/>
    </row>
    <row r="161" spans="1:1" hidden="1">
      <c r="A161" s="7" t="s">
        <v>47</v>
      </c>
    </row>
    <row r="162" spans="1:1" hidden="1">
      <c r="A162" s="7" t="s">
        <v>47</v>
      </c>
    </row>
    <row r="163" spans="1:1" hidden="1">
      <c r="A163" s="7" t="s">
        <v>47</v>
      </c>
    </row>
    <row r="164" spans="1:1" hidden="1">
      <c r="A164" s="7" t="s">
        <v>47</v>
      </c>
    </row>
    <row r="165" spans="1:1" hidden="1">
      <c r="A165" s="7" t="s">
        <v>47</v>
      </c>
    </row>
    <row r="166" spans="1:1" hidden="1">
      <c r="A166" s="7" t="s">
        <v>47</v>
      </c>
    </row>
    <row r="167" spans="1:1" hidden="1">
      <c r="A167" s="7" t="s">
        <v>47</v>
      </c>
    </row>
    <row r="168" spans="1:1" hidden="1">
      <c r="A168" s="7" t="s">
        <v>47</v>
      </c>
    </row>
    <row r="169" spans="1:1" hidden="1">
      <c r="A169" s="7" t="s">
        <v>47</v>
      </c>
    </row>
    <row r="170" spans="1:1" hidden="1">
      <c r="A170" s="7" t="s">
        <v>47</v>
      </c>
    </row>
    <row r="171" spans="1:1" hidden="1">
      <c r="A171" s="7" t="s">
        <v>47</v>
      </c>
    </row>
    <row r="172" spans="1:1" hidden="1">
      <c r="A172" s="7" t="s">
        <v>47</v>
      </c>
    </row>
    <row r="173" spans="1:1" hidden="1">
      <c r="A173" s="7" t="s">
        <v>47</v>
      </c>
    </row>
    <row r="174" spans="1:1" hidden="1">
      <c r="A174" s="7" t="s">
        <v>47</v>
      </c>
    </row>
    <row r="175" spans="1:1" hidden="1">
      <c r="A175" s="7" t="s">
        <v>47</v>
      </c>
    </row>
    <row r="176" spans="1:1" hidden="1">
      <c r="A176" s="7" t="s">
        <v>47</v>
      </c>
    </row>
    <row r="177" spans="1:17" hidden="1">
      <c r="A177" s="7" t="s">
        <v>47</v>
      </c>
    </row>
    <row r="178" spans="1:17" hidden="1">
      <c r="A178" s="7" t="s">
        <v>47</v>
      </c>
    </row>
    <row r="179" spans="1:17" hidden="1">
      <c r="A179" s="7" t="s">
        <v>47</v>
      </c>
    </row>
    <row r="180" spans="1:17" hidden="1">
      <c r="A180" s="59" t="s">
        <v>126</v>
      </c>
    </row>
    <row r="181" spans="1:17" hidden="1">
      <c r="A181" s="7" t="s">
        <v>47</v>
      </c>
    </row>
    <row r="182" spans="1:17" hidden="1">
      <c r="A182" s="7" t="s">
        <v>47</v>
      </c>
    </row>
    <row r="183" spans="1:17">
      <c r="A183" s="7">
        <v>9</v>
      </c>
      <c r="B183" s="36" t="s">
        <v>127</v>
      </c>
      <c r="C183" s="37" t="s">
        <v>128</v>
      </c>
      <c r="D183" s="38"/>
      <c r="E183" s="38"/>
      <c r="F183" s="39" t="s">
        <v>85</v>
      </c>
      <c r="G183" s="57">
        <v>50</v>
      </c>
      <c r="H183" s="58"/>
      <c r="I183" s="42"/>
      <c r="J183" s="43">
        <f>IF(AND(G183= "",H183= ""), 0, ROUND(ROUND(I183, 2) * ROUND(IF(H183="",G183,H183),  2), 2))</f>
        <v/>
      </c>
      <c r="K183" s="7"/>
      <c r="M183" s="44">
        <v>0.2</v>
      </c>
      <c r="Q183" s="7">
        <v>1414</v>
      </c>
    </row>
    <row r="184" spans="1:17" hidden="1">
      <c r="A184" s="7" t="s">
        <v>50</v>
      </c>
    </row>
    <row r="185" spans="1:17">
      <c r="A185" s="7">
        <v>9</v>
      </c>
      <c r="B185" s="36" t="s">
        <v>129</v>
      </c>
      <c r="C185" s="37" t="s">
        <v>130</v>
      </c>
      <c r="D185" s="38"/>
      <c r="E185" s="38"/>
      <c r="F185" s="39" t="s">
        <v>85</v>
      </c>
      <c r="G185" s="57">
        <v>50</v>
      </c>
      <c r="H185" s="58"/>
      <c r="I185" s="42"/>
      <c r="J185" s="43">
        <f>IF(AND(G185= "",H185= ""), 0, ROUND(ROUND(I185, 2) * ROUND(IF(H185="",G185,H185),  2), 2))</f>
        <v/>
      </c>
      <c r="K185" s="7"/>
      <c r="M185" s="44">
        <v>0.2</v>
      </c>
      <c r="Q185" s="7">
        <v>1414</v>
      </c>
    </row>
    <row r="186" spans="1:17" hidden="1">
      <c r="A186" s="7" t="s">
        <v>50</v>
      </c>
    </row>
    <row r="187" spans="1:17">
      <c r="A187" s="7">
        <v>9</v>
      </c>
      <c r="B187" s="36" t="s">
        <v>131</v>
      </c>
      <c r="C187" s="37" t="s">
        <v>132</v>
      </c>
      <c r="D187" s="38"/>
      <c r="E187" s="38"/>
      <c r="F187" s="39" t="s">
        <v>53</v>
      </c>
      <c r="G187" s="40">
        <v>1</v>
      </c>
      <c r="H187" s="41"/>
      <c r="I187" s="42"/>
      <c r="J187" s="43">
        <f>IF(AND(G187= "",H187= ""), 0, ROUND(ROUND(I187, 2) * ROUND(IF(H187="",G187,H187),  0), 2))</f>
        <v/>
      </c>
      <c r="K187" s="7"/>
      <c r="M187" s="44">
        <v>0.2</v>
      </c>
      <c r="Q187" s="7">
        <v>1414</v>
      </c>
    </row>
    <row r="188" spans="1:17" hidden="1">
      <c r="A188" s="7" t="s">
        <v>50</v>
      </c>
    </row>
    <row r="189" spans="1:17">
      <c r="A189" s="7" t="s">
        <v>66</v>
      </c>
      <c r="B189" s="38"/>
      <c r="J189" s="38"/>
    </row>
    <row r="190" spans="1:17">
      <c r="B190" s="38"/>
      <c r="C190" s="45" t="s">
        <v>125</v>
      </c>
      <c r="D190" s="46"/>
      <c r="E190" s="46"/>
      <c r="F190" s="47"/>
      <c r="G190" s="47"/>
      <c r="H190" s="47"/>
      <c r="I190" s="47"/>
      <c r="J190" s="48"/>
    </row>
    <row r="191" spans="1:17">
      <c r="B191" s="38"/>
      <c r="C191" s="49"/>
      <c r="D191" s="7"/>
      <c r="E191" s="7"/>
      <c r="F191" s="7"/>
      <c r="G191" s="7"/>
      <c r="H191" s="7"/>
      <c r="I191" s="7"/>
      <c r="J191" s="8"/>
    </row>
    <row r="192" spans="1:17">
      <c r="B192" s="38"/>
      <c r="C192" s="50" t="s">
        <v>67</v>
      </c>
      <c r="D192" s="51"/>
      <c r="E192" s="51"/>
      <c r="F192" s="52">
        <f>SUMIF(K161:K189, IF(K160="","",K160), J161:J189)</f>
        <v/>
      </c>
      <c r="G192" s="52"/>
      <c r="H192" s="52"/>
      <c r="I192" s="52"/>
      <c r="J192" s="53"/>
    </row>
    <row r="193" spans="1:11" hidden="1">
      <c r="B193" s="38"/>
      <c r="C193" s="54" t="s">
        <v>68</v>
      </c>
      <c r="D193" s="34"/>
      <c r="E193" s="34"/>
      <c r="F193" s="55">
        <f>ROUND(SUMIF(K161:K189, IF(K160="","",K160), J161:J189) * 0.2, 2)</f>
        <v/>
      </c>
      <c r="G193" s="55"/>
      <c r="H193" s="55"/>
      <c r="I193" s="55"/>
      <c r="J193" s="56"/>
    </row>
    <row r="194" spans="1:11" hidden="1">
      <c r="B194" s="38"/>
      <c r="C194" s="50" t="s">
        <v>69</v>
      </c>
      <c r="D194" s="51"/>
      <c r="E194" s="51"/>
      <c r="F194" s="52">
        <f>SUM(F192:F193)</f>
        <v/>
      </c>
      <c r="G194" s="52"/>
      <c r="H194" s="52"/>
      <c r="I194" s="52"/>
      <c r="J194" s="53"/>
    </row>
    <row r="195" spans="1:11" ht="18.6038" customHeight="1">
      <c r="A195" s="7">
        <v>5</v>
      </c>
      <c r="B195" s="29" t="s">
        <v>133</v>
      </c>
      <c r="C195" s="34" t="s">
        <v>135</v>
      </c>
      <c r="D195" s="34"/>
      <c r="E195" s="34"/>
      <c r="F195" s="34"/>
      <c r="G195" s="34"/>
      <c r="H195" s="34"/>
      <c r="I195" s="34"/>
      <c r="J195" s="35"/>
      <c r="K195" s="7"/>
    </row>
    <row r="196" spans="1:11" hidden="1">
      <c r="A196" s="7" t="s">
        <v>47</v>
      </c>
    </row>
    <row r="197" spans="1:11" hidden="1">
      <c r="A197" s="7" t="s">
        <v>47</v>
      </c>
    </row>
    <row r="198" spans="1:11" hidden="1">
      <c r="A198" s="7" t="s">
        <v>47</v>
      </c>
    </row>
    <row r="199" spans="1:11" hidden="1">
      <c r="A199" s="7" t="s">
        <v>47</v>
      </c>
    </row>
    <row r="200" spans="1:11" hidden="1">
      <c r="A200" s="7" t="s">
        <v>47</v>
      </c>
    </row>
    <row r="201" spans="1:11" hidden="1">
      <c r="A201" s="7" t="s">
        <v>47</v>
      </c>
    </row>
    <row r="202" spans="1:11" hidden="1">
      <c r="A202" s="7" t="s">
        <v>47</v>
      </c>
    </row>
    <row r="203" spans="1:11" hidden="1">
      <c r="A203" s="7" t="s">
        <v>47</v>
      </c>
    </row>
    <row r="204" spans="1:11" hidden="1">
      <c r="A204" s="7" t="s">
        <v>47</v>
      </c>
    </row>
    <row r="205" spans="1:11" hidden="1">
      <c r="A205" s="7" t="s">
        <v>47</v>
      </c>
    </row>
    <row r="206" spans="1:11" hidden="1">
      <c r="A206" s="7" t="s">
        <v>47</v>
      </c>
    </row>
    <row r="207" spans="1:11" hidden="1">
      <c r="A207" s="7" t="s">
        <v>47</v>
      </c>
    </row>
    <row r="208" spans="1:11" hidden="1">
      <c r="A208" s="7" t="s">
        <v>47</v>
      </c>
    </row>
    <row r="209" spans="1:1" hidden="1">
      <c r="A209" s="7" t="s">
        <v>47</v>
      </c>
    </row>
    <row r="210" spans="1:1" hidden="1">
      <c r="A210" s="7" t="s">
        <v>47</v>
      </c>
    </row>
    <row r="211" spans="1:1" hidden="1">
      <c r="A211" s="7" t="s">
        <v>47</v>
      </c>
    </row>
    <row r="212" spans="1:1" hidden="1">
      <c r="A212" s="7" t="s">
        <v>47</v>
      </c>
    </row>
    <row r="213" spans="1:1" hidden="1">
      <c r="A213" s="7" t="s">
        <v>47</v>
      </c>
    </row>
    <row r="214" spans="1:1" hidden="1">
      <c r="A214" s="7" t="s">
        <v>47</v>
      </c>
    </row>
    <row r="215" spans="1:1" hidden="1">
      <c r="A215" s="7" t="s">
        <v>47</v>
      </c>
    </row>
    <row r="216" spans="1:1" hidden="1">
      <c r="A216" s="7" t="s">
        <v>47</v>
      </c>
    </row>
    <row r="217" spans="1:1" hidden="1">
      <c r="A217" s="7" t="s">
        <v>47</v>
      </c>
    </row>
    <row r="218" spans="1:1" hidden="1">
      <c r="A218" s="7" t="s">
        <v>47</v>
      </c>
    </row>
    <row r="219" spans="1:1" hidden="1">
      <c r="A219" s="7" t="s">
        <v>47</v>
      </c>
    </row>
    <row r="220" spans="1:1" hidden="1">
      <c r="A220" s="7" t="s">
        <v>47</v>
      </c>
    </row>
    <row r="221" spans="1:1" hidden="1">
      <c r="A221" s="7" t="s">
        <v>47</v>
      </c>
    </row>
    <row r="222" spans="1:1" hidden="1">
      <c r="A222" s="7" t="s">
        <v>47</v>
      </c>
    </row>
    <row r="223" spans="1:1" hidden="1">
      <c r="A223" s="7" t="s">
        <v>47</v>
      </c>
    </row>
    <row r="224" spans="1:1" hidden="1">
      <c r="A224" s="7" t="s">
        <v>47</v>
      </c>
    </row>
    <row r="225" spans="1:17" hidden="1">
      <c r="A225" s="7" t="s">
        <v>47</v>
      </c>
    </row>
    <row r="226" spans="1:17" hidden="1">
      <c r="A226" s="7" t="s">
        <v>47</v>
      </c>
    </row>
    <row r="227" spans="1:17" hidden="1">
      <c r="A227" s="7" t="s">
        <v>47</v>
      </c>
    </row>
    <row r="228" spans="1:17" hidden="1">
      <c r="A228" s="7" t="s">
        <v>47</v>
      </c>
    </row>
    <row r="229" spans="1:17" hidden="1">
      <c r="A229" s="7" t="s">
        <v>47</v>
      </c>
    </row>
    <row r="230" spans="1:17" hidden="1">
      <c r="A230" s="7" t="s">
        <v>47</v>
      </c>
    </row>
    <row r="231" spans="1:17" hidden="1">
      <c r="A231" s="7" t="s">
        <v>47</v>
      </c>
    </row>
    <row r="232" spans="1:17" hidden="1">
      <c r="A232" s="7" t="s">
        <v>47</v>
      </c>
    </row>
    <row r="233" spans="1:17">
      <c r="A233" s="7">
        <v>9</v>
      </c>
      <c r="B233" s="36" t="s">
        <v>136</v>
      </c>
      <c r="C233" s="37" t="s">
        <v>137</v>
      </c>
      <c r="D233" s="38"/>
      <c r="E233" s="38"/>
      <c r="F233" s="39" t="s">
        <v>53</v>
      </c>
      <c r="G233" s="40">
        <v>1</v>
      </c>
      <c r="H233" s="41"/>
      <c r="I233" s="42"/>
      <c r="J233" s="43">
        <f>IF(AND(G233= "",H233= ""), 0, ROUND(ROUND(I233, 2) * ROUND(IF(H233="",G233,H233),  0), 2))</f>
        <v/>
      </c>
      <c r="K233" s="7"/>
      <c r="M233" s="44">
        <v>0.2</v>
      </c>
      <c r="Q233" s="7">
        <v>1414</v>
      </c>
    </row>
    <row r="234" spans="1:17" hidden="1">
      <c r="A234" s="7" t="s">
        <v>50</v>
      </c>
    </row>
    <row r="235" spans="1:17">
      <c r="A235" s="7">
        <v>9</v>
      </c>
      <c r="B235" s="36" t="s">
        <v>138</v>
      </c>
      <c r="C235" s="37" t="s">
        <v>139</v>
      </c>
      <c r="D235" s="38"/>
      <c r="E235" s="38"/>
      <c r="F235" s="39" t="s">
        <v>53</v>
      </c>
      <c r="G235" s="40">
        <v>1</v>
      </c>
      <c r="H235" s="41"/>
      <c r="I235" s="42"/>
      <c r="J235" s="43">
        <f>IF(AND(G235= "",H235= ""), 0, ROUND(ROUND(I235, 2) * ROUND(IF(H235="",G235,H235),  0), 2))</f>
        <v/>
      </c>
      <c r="K235" s="7"/>
      <c r="M235" s="44">
        <v>0.2</v>
      </c>
      <c r="Q235" s="7">
        <v>1414</v>
      </c>
    </row>
    <row r="236" spans="1:17" hidden="1">
      <c r="A236" s="7" t="s">
        <v>50</v>
      </c>
    </row>
    <row r="237" spans="1:17" hidden="1">
      <c r="A237" s="7" t="s">
        <v>47</v>
      </c>
    </row>
    <row r="238" spans="1:17">
      <c r="A238" s="7" t="s">
        <v>66</v>
      </c>
      <c r="B238" s="38"/>
      <c r="J238" s="38"/>
    </row>
    <row r="239" spans="1:17" ht="18.6038" customHeight="1">
      <c r="B239" s="38"/>
      <c r="C239" s="45" t="s">
        <v>135</v>
      </c>
      <c r="D239" s="46"/>
      <c r="E239" s="46"/>
      <c r="F239" s="47"/>
      <c r="G239" s="47"/>
      <c r="H239" s="47"/>
      <c r="I239" s="47"/>
      <c r="J239" s="48"/>
    </row>
    <row r="240" spans="1:17">
      <c r="B240" s="38"/>
      <c r="C240" s="49"/>
      <c r="D240" s="7"/>
      <c r="E240" s="7"/>
      <c r="F240" s="7"/>
      <c r="G240" s="7"/>
      <c r="H240" s="7"/>
      <c r="I240" s="7"/>
      <c r="J240" s="8"/>
    </row>
    <row r="241" spans="1:11">
      <c r="B241" s="38"/>
      <c r="C241" s="50" t="s">
        <v>67</v>
      </c>
      <c r="D241" s="51"/>
      <c r="E241" s="51"/>
      <c r="F241" s="52">
        <f>SUMIF(K196:K238, IF(K195="","",K195), J196:J238)</f>
        <v/>
      </c>
      <c r="G241" s="52"/>
      <c r="H241" s="52"/>
      <c r="I241" s="52"/>
      <c r="J241" s="53"/>
    </row>
    <row r="242" spans="1:11" hidden="1">
      <c r="B242" s="38"/>
      <c r="C242" s="54" t="s">
        <v>68</v>
      </c>
      <c r="D242" s="34"/>
      <c r="E242" s="34"/>
      <c r="F242" s="55">
        <f>ROUND(SUMIF(K196:K238, IF(K195="","",K195), J196:J238) * 0.2, 2)</f>
        <v/>
      </c>
      <c r="G242" s="55"/>
      <c r="H242" s="55"/>
      <c r="I242" s="55"/>
      <c r="J242" s="56"/>
    </row>
    <row r="243" spans="1:11" hidden="1">
      <c r="B243" s="38"/>
      <c r="C243" s="50" t="s">
        <v>69</v>
      </c>
      <c r="D243" s="51"/>
      <c r="E243" s="51"/>
      <c r="F243" s="52">
        <f>SUM(F241:F242)</f>
        <v/>
      </c>
      <c r="G243" s="52"/>
      <c r="H243" s="52"/>
      <c r="I243" s="52"/>
      <c r="J243" s="53"/>
    </row>
    <row r="244" spans="1:11">
      <c r="A244" s="7" t="s">
        <v>75</v>
      </c>
      <c r="B244" s="38"/>
      <c r="J244" s="38"/>
    </row>
    <row r="245" spans="1:11" ht="29.9475" customHeight="1">
      <c r="B245" s="38"/>
      <c r="C245" s="45" t="s">
        <v>140</v>
      </c>
      <c r="D245" s="46"/>
      <c r="E245" s="46"/>
      <c r="F245" s="47"/>
      <c r="G245" s="47"/>
      <c r="H245" s="47"/>
      <c r="I245" s="47"/>
      <c r="J245" s="48"/>
    </row>
    <row r="246" spans="1:11">
      <c r="B246" s="38"/>
      <c r="C246" s="49"/>
      <c r="D246" s="7"/>
      <c r="E246" s="7"/>
      <c r="F246" s="7"/>
      <c r="G246" s="7"/>
      <c r="H246" s="7"/>
      <c r="I246" s="7"/>
      <c r="J246" s="8"/>
    </row>
    <row r="247" spans="1:11">
      <c r="B247" s="38"/>
      <c r="C247" s="50" t="s">
        <v>67</v>
      </c>
      <c r="D247" s="51"/>
      <c r="E247" s="51"/>
      <c r="F247" s="52">
        <f>SUMIF(K160:K244, IF(K159="","",K159), J160:J244)</f>
        <v/>
      </c>
      <c r="G247" s="52"/>
      <c r="H247" s="52"/>
      <c r="I247" s="52"/>
      <c r="J247" s="53"/>
    </row>
    <row r="248" spans="1:11" hidden="1">
      <c r="B248" s="38"/>
      <c r="C248" s="54" t="s">
        <v>68</v>
      </c>
      <c r="D248" s="34"/>
      <c r="E248" s="34"/>
      <c r="F248" s="55">
        <f>ROUND(SUMIF(K160:K244, IF(K159="","",K159), J160:J244) * 0.2, 2)</f>
        <v/>
      </c>
      <c r="G248" s="55"/>
      <c r="H248" s="55"/>
      <c r="I248" s="55"/>
      <c r="J248" s="56"/>
    </row>
    <row r="249" spans="1:11" hidden="1">
      <c r="B249" s="38"/>
      <c r="C249" s="50" t="s">
        <v>69</v>
      </c>
      <c r="D249" s="51"/>
      <c r="E249" s="51"/>
      <c r="F249" s="52">
        <f>SUM(F247:F248)</f>
        <v/>
      </c>
      <c r="G249" s="52"/>
      <c r="H249" s="52"/>
      <c r="I249" s="52"/>
      <c r="J249" s="53"/>
    </row>
    <row r="250" spans="1:11" ht="17.3938" customHeight="1">
      <c r="A250" s="7">
        <v>4</v>
      </c>
      <c r="B250" s="29" t="s">
        <v>141</v>
      </c>
      <c r="C250" s="32" t="s">
        <v>143</v>
      </c>
      <c r="D250" s="32"/>
      <c r="E250" s="32"/>
      <c r="F250" s="32"/>
      <c r="G250" s="32"/>
      <c r="H250" s="32"/>
      <c r="I250" s="32"/>
      <c r="J250" s="33"/>
      <c r="K250" s="7"/>
    </row>
    <row r="251" spans="1:11">
      <c r="A251" s="7">
        <v>5</v>
      </c>
      <c r="B251" s="29" t="s">
        <v>144</v>
      </c>
      <c r="C251" s="34" t="s">
        <v>146</v>
      </c>
      <c r="D251" s="34"/>
      <c r="E251" s="34"/>
      <c r="F251" s="34"/>
      <c r="G251" s="34"/>
      <c r="H251" s="34"/>
      <c r="I251" s="34"/>
      <c r="J251" s="35"/>
      <c r="K251" s="7"/>
    </row>
    <row r="252" spans="1:11" hidden="1">
      <c r="A252" s="7" t="s">
        <v>47</v>
      </c>
    </row>
    <row r="253" spans="1:11" hidden="1">
      <c r="A253" s="7" t="s">
        <v>47</v>
      </c>
    </row>
    <row r="254" spans="1:11" hidden="1">
      <c r="A254" s="59" t="s">
        <v>147</v>
      </c>
    </row>
    <row r="255" spans="1:11" hidden="1">
      <c r="A255" s="7" t="s">
        <v>47</v>
      </c>
    </row>
    <row r="256" spans="1:11">
      <c r="A256" s="7" t="s">
        <v>66</v>
      </c>
      <c r="B256" s="38"/>
      <c r="J256" s="38"/>
    </row>
    <row r="257" spans="1:11">
      <c r="B257" s="38"/>
      <c r="C257" s="45" t="s">
        <v>146</v>
      </c>
      <c r="D257" s="46"/>
      <c r="E257" s="46"/>
      <c r="F257" s="47"/>
      <c r="G257" s="47"/>
      <c r="H257" s="47"/>
      <c r="I257" s="47"/>
      <c r="J257" s="48"/>
    </row>
    <row r="258" spans="1:11">
      <c r="B258" s="38"/>
      <c r="C258" s="49"/>
      <c r="D258" s="7"/>
      <c r="E258" s="7"/>
      <c r="F258" s="7"/>
      <c r="G258" s="7"/>
      <c r="H258" s="7"/>
      <c r="I258" s="7"/>
      <c r="J258" s="8"/>
    </row>
    <row r="259" spans="1:11">
      <c r="B259" s="38"/>
      <c r="C259" s="50" t="s">
        <v>67</v>
      </c>
      <c r="D259" s="51"/>
      <c r="E259" s="51"/>
      <c r="F259" s="52">
        <f>SUMIF(K252:K256, IF(K251="","",K251), J252:J256)</f>
        <v/>
      </c>
      <c r="G259" s="52"/>
      <c r="H259" s="52"/>
      <c r="I259" s="52"/>
      <c r="J259" s="53"/>
    </row>
    <row r="260" spans="1:11" hidden="1">
      <c r="B260" s="38"/>
      <c r="C260" s="54" t="s">
        <v>68</v>
      </c>
      <c r="D260" s="34"/>
      <c r="E260" s="34"/>
      <c r="F260" s="55">
        <f>ROUND(SUMIF(K252:K256, IF(K251="","",K251), J252:J256) * 0.2, 2)</f>
        <v/>
      </c>
      <c r="G260" s="55"/>
      <c r="H260" s="55"/>
      <c r="I260" s="55"/>
      <c r="J260" s="56"/>
    </row>
    <row r="261" spans="1:11" hidden="1">
      <c r="B261" s="38"/>
      <c r="C261" s="50" t="s">
        <v>69</v>
      </c>
      <c r="D261" s="51"/>
      <c r="E261" s="51"/>
      <c r="F261" s="52">
        <f>SUM(F259:F260)</f>
        <v/>
      </c>
      <c r="G261" s="52"/>
      <c r="H261" s="52"/>
      <c r="I261" s="52"/>
      <c r="J261" s="53"/>
    </row>
    <row r="262" spans="1:11">
      <c r="A262" s="7">
        <v>5</v>
      </c>
      <c r="B262" s="29" t="s">
        <v>148</v>
      </c>
      <c r="C262" s="34" t="s">
        <v>150</v>
      </c>
      <c r="D262" s="34"/>
      <c r="E262" s="34"/>
      <c r="F262" s="34"/>
      <c r="G262" s="34"/>
      <c r="H262" s="34"/>
      <c r="I262" s="34"/>
      <c r="J262" s="35"/>
      <c r="K262" s="7"/>
    </row>
    <row r="263" spans="1:11" hidden="1">
      <c r="A263" s="7" t="s">
        <v>47</v>
      </c>
    </row>
    <row r="264" spans="1:11" hidden="1">
      <c r="A264" s="7" t="s">
        <v>47</v>
      </c>
    </row>
    <row r="265" spans="1:11" hidden="1">
      <c r="A265" s="7" t="s">
        <v>47</v>
      </c>
    </row>
    <row r="266" spans="1:11" hidden="1">
      <c r="A266" s="7" t="s">
        <v>47</v>
      </c>
    </row>
    <row r="267" spans="1:11" hidden="1">
      <c r="A267" s="7" t="s">
        <v>47</v>
      </c>
    </row>
    <row r="268" spans="1:11" hidden="1">
      <c r="A268" s="7" t="s">
        <v>47</v>
      </c>
    </row>
    <row r="269" spans="1:11" hidden="1">
      <c r="A269" s="7" t="s">
        <v>47</v>
      </c>
    </row>
    <row r="270" spans="1:11" hidden="1">
      <c r="A270" s="7" t="s">
        <v>47</v>
      </c>
    </row>
    <row r="271" spans="1:11" hidden="1">
      <c r="A271" s="7" t="s">
        <v>47</v>
      </c>
    </row>
    <row r="272" spans="1:11" hidden="1">
      <c r="A272" s="7" t="s">
        <v>47</v>
      </c>
    </row>
    <row r="273" spans="1:11" hidden="1">
      <c r="A273" s="7" t="s">
        <v>47</v>
      </c>
    </row>
    <row r="274" spans="1:11" hidden="1">
      <c r="A274" s="7" t="s">
        <v>47</v>
      </c>
    </row>
    <row r="275" spans="1:11" hidden="1">
      <c r="A275" s="7" t="s">
        <v>47</v>
      </c>
    </row>
    <row r="276" spans="1:11" hidden="1">
      <c r="A276" s="7" t="s">
        <v>47</v>
      </c>
    </row>
    <row r="277" spans="1:11" hidden="1">
      <c r="A277" s="7" t="s">
        <v>47</v>
      </c>
    </row>
    <row r="278" spans="1:11" hidden="1">
      <c r="A278" s="7" t="s">
        <v>47</v>
      </c>
    </row>
    <row r="279" spans="1:11" hidden="1">
      <c r="A279" s="7" t="s">
        <v>47</v>
      </c>
    </row>
    <row r="280" spans="1:11" hidden="1">
      <c r="A280" s="7" t="s">
        <v>47</v>
      </c>
    </row>
    <row r="281" spans="1:11">
      <c r="A281" s="7" t="s">
        <v>66</v>
      </c>
      <c r="B281" s="38"/>
      <c r="J281" s="38"/>
    </row>
    <row r="282" spans="1:11">
      <c r="B282" s="38"/>
      <c r="C282" s="45" t="s">
        <v>150</v>
      </c>
      <c r="D282" s="46"/>
      <c r="E282" s="46"/>
      <c r="F282" s="47"/>
      <c r="G282" s="47"/>
      <c r="H282" s="47"/>
      <c r="I282" s="47"/>
      <c r="J282" s="48"/>
    </row>
    <row r="283" spans="1:11">
      <c r="B283" s="38"/>
      <c r="C283" s="49"/>
      <c r="D283" s="7"/>
      <c r="E283" s="7"/>
      <c r="F283" s="7"/>
      <c r="G283" s="7"/>
      <c r="H283" s="7"/>
      <c r="I283" s="7"/>
      <c r="J283" s="8"/>
    </row>
    <row r="284" spans="1:11">
      <c r="B284" s="38"/>
      <c r="C284" s="50" t="s">
        <v>67</v>
      </c>
      <c r="D284" s="51"/>
      <c r="E284" s="51"/>
      <c r="F284" s="52">
        <f>SUMIF(K263:K281, IF(K262="","",K262), J263:J281)</f>
        <v/>
      </c>
      <c r="G284" s="52"/>
      <c r="H284" s="52"/>
      <c r="I284" s="52"/>
      <c r="J284" s="53"/>
    </row>
    <row r="285" spans="1:11" hidden="1">
      <c r="B285" s="38"/>
      <c r="C285" s="54" t="s">
        <v>68</v>
      </c>
      <c r="D285" s="34"/>
      <c r="E285" s="34"/>
      <c r="F285" s="55">
        <f>ROUND(SUMIF(K263:K281, IF(K262="","",K262), J263:J281) * 0.2, 2)</f>
        <v/>
      </c>
      <c r="G285" s="55"/>
      <c r="H285" s="55"/>
      <c r="I285" s="55"/>
      <c r="J285" s="56"/>
    </row>
    <row r="286" spans="1:11" hidden="1">
      <c r="B286" s="38"/>
      <c r="C286" s="50" t="s">
        <v>69</v>
      </c>
      <c r="D286" s="51"/>
      <c r="E286" s="51"/>
      <c r="F286" s="52">
        <f>SUM(F284:F285)</f>
        <v/>
      </c>
      <c r="G286" s="52"/>
      <c r="H286" s="52"/>
      <c r="I286" s="52"/>
      <c r="J286" s="53"/>
    </row>
    <row r="287" spans="1:11" ht="18.6038" customHeight="1">
      <c r="A287" s="7">
        <v>5</v>
      </c>
      <c r="B287" s="29" t="s">
        <v>151</v>
      </c>
      <c r="C287" s="34" t="s">
        <v>153</v>
      </c>
      <c r="D287" s="34"/>
      <c r="E287" s="34"/>
      <c r="F287" s="34"/>
      <c r="G287" s="34"/>
      <c r="H287" s="34"/>
      <c r="I287" s="34"/>
      <c r="J287" s="35"/>
      <c r="K287" s="7"/>
    </row>
    <row r="288" spans="1:11" hidden="1">
      <c r="A288" s="7" t="s">
        <v>47</v>
      </c>
    </row>
    <row r="289" spans="1:1" hidden="1">
      <c r="A289" s="7" t="s">
        <v>47</v>
      </c>
    </row>
    <row r="290" spans="1:1" hidden="1">
      <c r="A290" s="7" t="s">
        <v>47</v>
      </c>
    </row>
    <row r="291" spans="1:1" hidden="1">
      <c r="A291" s="7" t="s">
        <v>47</v>
      </c>
    </row>
    <row r="292" spans="1:1" hidden="1">
      <c r="A292" s="7" t="s">
        <v>47</v>
      </c>
    </row>
    <row r="293" spans="1:1" hidden="1">
      <c r="A293" s="7" t="s">
        <v>47</v>
      </c>
    </row>
    <row r="294" spans="1:1" hidden="1">
      <c r="A294" s="7" t="s">
        <v>47</v>
      </c>
    </row>
    <row r="295" spans="1:1" hidden="1">
      <c r="A295" s="7" t="s">
        <v>47</v>
      </c>
    </row>
    <row r="296" spans="1:1" hidden="1">
      <c r="A296" s="7" t="s">
        <v>47</v>
      </c>
    </row>
    <row r="297" spans="1:1" hidden="1">
      <c r="A297" s="7" t="s">
        <v>47</v>
      </c>
    </row>
    <row r="298" spans="1:1" hidden="1">
      <c r="A298" s="7" t="s">
        <v>47</v>
      </c>
    </row>
    <row r="299" spans="1:1" hidden="1">
      <c r="A299" s="7" t="s">
        <v>47</v>
      </c>
    </row>
    <row r="300" spans="1:1" hidden="1">
      <c r="A300" s="7" t="s">
        <v>47</v>
      </c>
    </row>
    <row r="301" spans="1:1" hidden="1">
      <c r="A301" s="7" t="s">
        <v>47</v>
      </c>
    </row>
    <row r="302" spans="1:1" hidden="1">
      <c r="A302" s="7" t="s">
        <v>47</v>
      </c>
    </row>
    <row r="303" spans="1:1" hidden="1">
      <c r="A303" s="7" t="s">
        <v>47</v>
      </c>
    </row>
    <row r="304" spans="1:1" hidden="1">
      <c r="A304" s="7" t="s">
        <v>47</v>
      </c>
    </row>
    <row r="305" spans="1:1" hidden="1">
      <c r="A305" s="7" t="s">
        <v>47</v>
      </c>
    </row>
    <row r="306" spans="1:1" hidden="1">
      <c r="A306" s="7" t="s">
        <v>47</v>
      </c>
    </row>
    <row r="307" spans="1:1" hidden="1">
      <c r="A307" s="7" t="s">
        <v>47</v>
      </c>
    </row>
    <row r="308" spans="1:1" hidden="1">
      <c r="A308" s="7" t="s">
        <v>47</v>
      </c>
    </row>
    <row r="309" spans="1:1" hidden="1">
      <c r="A309" s="7" t="s">
        <v>47</v>
      </c>
    </row>
    <row r="310" spans="1:1" hidden="1">
      <c r="A310" s="7" t="s">
        <v>47</v>
      </c>
    </row>
    <row r="311" spans="1:1" hidden="1">
      <c r="A311" s="7" t="s">
        <v>47</v>
      </c>
    </row>
    <row r="312" spans="1:1" hidden="1">
      <c r="A312" s="7" t="s">
        <v>47</v>
      </c>
    </row>
    <row r="313" spans="1:1" hidden="1">
      <c r="A313" s="7" t="s">
        <v>47</v>
      </c>
    </row>
    <row r="314" spans="1:1" hidden="1">
      <c r="A314" s="7" t="s">
        <v>47</v>
      </c>
    </row>
    <row r="315" spans="1:1" hidden="1">
      <c r="A315" s="7" t="s">
        <v>47</v>
      </c>
    </row>
    <row r="316" spans="1:1" hidden="1">
      <c r="A316" s="7" t="s">
        <v>47</v>
      </c>
    </row>
    <row r="317" spans="1:1" hidden="1">
      <c r="A317" s="7" t="s">
        <v>47</v>
      </c>
    </row>
    <row r="318" spans="1:1" hidden="1">
      <c r="A318" s="7" t="s">
        <v>47</v>
      </c>
    </row>
    <row r="319" spans="1:1" hidden="1">
      <c r="A319" s="7" t="s">
        <v>47</v>
      </c>
    </row>
    <row r="320" spans="1:1" hidden="1">
      <c r="A320" s="7" t="s">
        <v>47</v>
      </c>
    </row>
    <row r="321" spans="1:1" hidden="1">
      <c r="A321" s="7" t="s">
        <v>47</v>
      </c>
    </row>
    <row r="322" spans="1:1" hidden="1">
      <c r="A322" s="7" t="s">
        <v>47</v>
      </c>
    </row>
    <row r="323" spans="1:1" hidden="1">
      <c r="A323" s="7" t="s">
        <v>47</v>
      </c>
    </row>
    <row r="324" spans="1:1" hidden="1">
      <c r="A324" s="7" t="s">
        <v>47</v>
      </c>
    </row>
    <row r="325" spans="1:1" hidden="1">
      <c r="A325" s="7" t="s">
        <v>47</v>
      </c>
    </row>
    <row r="326" spans="1:1" hidden="1">
      <c r="A326" s="7" t="s">
        <v>47</v>
      </c>
    </row>
    <row r="327" spans="1:1" hidden="1">
      <c r="A327" s="7" t="s">
        <v>47</v>
      </c>
    </row>
    <row r="328" spans="1:1" hidden="1">
      <c r="A328" s="7" t="s">
        <v>47</v>
      </c>
    </row>
    <row r="329" spans="1:1" hidden="1">
      <c r="A329" s="7" t="s">
        <v>47</v>
      </c>
    </row>
    <row r="330" spans="1:1" hidden="1">
      <c r="A330" s="7" t="s">
        <v>47</v>
      </c>
    </row>
    <row r="331" spans="1:1" hidden="1">
      <c r="A331" s="7" t="s">
        <v>47</v>
      </c>
    </row>
    <row r="332" spans="1:1" hidden="1">
      <c r="A332" s="7" t="s">
        <v>47</v>
      </c>
    </row>
    <row r="333" spans="1:1" hidden="1">
      <c r="A333" s="7" t="s">
        <v>47</v>
      </c>
    </row>
    <row r="334" spans="1:1" hidden="1">
      <c r="A334" s="7" t="s">
        <v>47</v>
      </c>
    </row>
    <row r="335" spans="1:1" hidden="1">
      <c r="A335" s="7" t="s">
        <v>47</v>
      </c>
    </row>
    <row r="336" spans="1:1" hidden="1">
      <c r="A336" s="7" t="s">
        <v>47</v>
      </c>
    </row>
    <row r="337" spans="1:1" hidden="1">
      <c r="A337" s="7" t="s">
        <v>47</v>
      </c>
    </row>
    <row r="338" spans="1:1" hidden="1">
      <c r="A338" s="7" t="s">
        <v>47</v>
      </c>
    </row>
    <row r="339" spans="1:1" hidden="1">
      <c r="A339" s="7" t="s">
        <v>47</v>
      </c>
    </row>
    <row r="340" spans="1:1" hidden="1">
      <c r="A340" s="7" t="s">
        <v>47</v>
      </c>
    </row>
    <row r="341" spans="1:1" hidden="1">
      <c r="A341" s="7" t="s">
        <v>47</v>
      </c>
    </row>
    <row r="342" spans="1:1" hidden="1">
      <c r="A342" s="7" t="s">
        <v>47</v>
      </c>
    </row>
    <row r="343" spans="1:1" hidden="1">
      <c r="A343" s="7" t="s">
        <v>47</v>
      </c>
    </row>
    <row r="344" spans="1:1" hidden="1">
      <c r="A344" s="7" t="s">
        <v>47</v>
      </c>
    </row>
    <row r="345" spans="1:1" hidden="1">
      <c r="A345" s="7" t="s">
        <v>47</v>
      </c>
    </row>
    <row r="346" spans="1:1" hidden="1">
      <c r="A346" s="7" t="s">
        <v>47</v>
      </c>
    </row>
    <row r="347" spans="1:1" hidden="1">
      <c r="A347" s="7" t="s">
        <v>47</v>
      </c>
    </row>
    <row r="348" spans="1:1" hidden="1">
      <c r="A348" s="7" t="s">
        <v>47</v>
      </c>
    </row>
    <row r="349" spans="1:1" hidden="1">
      <c r="A349" s="7" t="s">
        <v>47</v>
      </c>
    </row>
    <row r="350" spans="1:1" hidden="1">
      <c r="A350" s="7" t="s">
        <v>47</v>
      </c>
    </row>
    <row r="351" spans="1:1" hidden="1">
      <c r="A351" s="7" t="s">
        <v>47</v>
      </c>
    </row>
    <row r="352" spans="1:1" hidden="1">
      <c r="A352" s="7" t="s">
        <v>47</v>
      </c>
    </row>
    <row r="353" spans="1:17" hidden="1">
      <c r="A353" s="7" t="s">
        <v>47</v>
      </c>
    </row>
    <row r="354" spans="1:17" hidden="1">
      <c r="A354" s="59" t="s">
        <v>154</v>
      </c>
    </row>
    <row r="355" spans="1:17">
      <c r="A355" s="7">
        <v>9</v>
      </c>
      <c r="B355" s="36" t="s">
        <v>155</v>
      </c>
      <c r="C355" s="37" t="s">
        <v>156</v>
      </c>
      <c r="D355" s="38"/>
      <c r="E355" s="38"/>
      <c r="F355" s="39" t="s">
        <v>12</v>
      </c>
      <c r="G355" s="40">
        <v>10</v>
      </c>
      <c r="H355" s="41"/>
      <c r="I355" s="42"/>
      <c r="J355" s="43">
        <f>IF(AND(G355= "",H355= ""), 0, ROUND(ROUND(I355, 2) * ROUND(IF(H355="",G355,H355),  0), 2))</f>
        <v/>
      </c>
      <c r="K355" s="7"/>
      <c r="M355" s="44">
        <v>0.2</v>
      </c>
      <c r="Q355" s="7">
        <v>1414</v>
      </c>
    </row>
    <row r="356" spans="1:17" hidden="1">
      <c r="A356" s="7" t="s">
        <v>50</v>
      </c>
    </row>
    <row r="357" spans="1:17" hidden="1">
      <c r="A357" s="7" t="s">
        <v>47</v>
      </c>
    </row>
    <row r="358" spans="1:17" hidden="1">
      <c r="A358" s="59" t="s">
        <v>154</v>
      </c>
    </row>
    <row r="359" spans="1:17">
      <c r="A359" s="7">
        <v>9</v>
      </c>
      <c r="B359" s="36" t="s">
        <v>157</v>
      </c>
      <c r="C359" s="37" t="s">
        <v>158</v>
      </c>
      <c r="D359" s="38"/>
      <c r="E359" s="38"/>
      <c r="F359" s="39" t="s">
        <v>12</v>
      </c>
      <c r="G359" s="40">
        <v>35</v>
      </c>
      <c r="H359" s="41"/>
      <c r="I359" s="42"/>
      <c r="J359" s="43">
        <f>IF(AND(G359= "",H359= ""), 0, ROUND(ROUND(I359, 2) * ROUND(IF(H359="",G359,H359),  0), 2))</f>
        <v/>
      </c>
      <c r="K359" s="7"/>
      <c r="M359" s="44">
        <v>0.2</v>
      </c>
      <c r="Q359" s="7">
        <v>1414</v>
      </c>
    </row>
    <row r="360" spans="1:17" hidden="1">
      <c r="A360" s="7" t="s">
        <v>50</v>
      </c>
    </row>
    <row r="361" spans="1:17" hidden="1">
      <c r="A361" s="7" t="s">
        <v>47</v>
      </c>
    </row>
    <row r="362" spans="1:17" hidden="1">
      <c r="A362" s="7" t="s">
        <v>47</v>
      </c>
    </row>
    <row r="363" spans="1:17" hidden="1">
      <c r="A363" s="7" t="s">
        <v>47</v>
      </c>
    </row>
    <row r="364" spans="1:17" hidden="1">
      <c r="A364" s="59" t="s">
        <v>154</v>
      </c>
    </row>
    <row r="365" spans="1:17" ht="27.225" customHeight="1">
      <c r="A365" s="7">
        <v>9</v>
      </c>
      <c r="B365" s="36" t="s">
        <v>159</v>
      </c>
      <c r="C365" s="37" t="s">
        <v>160</v>
      </c>
      <c r="D365" s="38"/>
      <c r="E365" s="38"/>
      <c r="F365" s="39" t="s">
        <v>85</v>
      </c>
      <c r="G365" s="57">
        <v>30</v>
      </c>
      <c r="H365" s="58"/>
      <c r="I365" s="42"/>
      <c r="J365" s="43">
        <f>IF(AND(G365= "",H365= ""), 0, ROUND(ROUND(I365, 2) * ROUND(IF(H365="",G365,H365),  2), 2))</f>
        <v/>
      </c>
      <c r="K365" s="7"/>
      <c r="M365" s="44">
        <v>0.2</v>
      </c>
      <c r="Q365" s="7">
        <v>1414</v>
      </c>
    </row>
    <row r="366" spans="1:17" hidden="1">
      <c r="A366" s="7" t="s">
        <v>50</v>
      </c>
    </row>
    <row r="367" spans="1:17" hidden="1">
      <c r="A367" s="7" t="s">
        <v>47</v>
      </c>
    </row>
    <row r="368" spans="1:17" hidden="1">
      <c r="A368" s="7" t="s">
        <v>47</v>
      </c>
    </row>
    <row r="369" spans="1:17" hidden="1">
      <c r="A369" s="59" t="s">
        <v>154</v>
      </c>
    </row>
    <row r="370" spans="1:17">
      <c r="A370" s="7">
        <v>9</v>
      </c>
      <c r="B370" s="36" t="s">
        <v>161</v>
      </c>
      <c r="C370" s="37" t="s">
        <v>162</v>
      </c>
      <c r="D370" s="38"/>
      <c r="E370" s="38"/>
      <c r="F370" s="39" t="s">
        <v>12</v>
      </c>
      <c r="G370" s="40">
        <v>200</v>
      </c>
      <c r="H370" s="41"/>
      <c r="I370" s="42"/>
      <c r="J370" s="43">
        <f>IF(AND(G370= "",H370= ""), 0, ROUND(ROUND(I370, 2) * ROUND(IF(H370="",G370,H370),  0), 2))</f>
        <v/>
      </c>
      <c r="K370" s="7"/>
      <c r="M370" s="44">
        <v>0.2</v>
      </c>
      <c r="Q370" s="7">
        <v>1414</v>
      </c>
    </row>
    <row r="371" spans="1:17" hidden="1">
      <c r="A371" s="7" t="s">
        <v>50</v>
      </c>
    </row>
    <row r="372" spans="1:17" ht="27.225" customHeight="1">
      <c r="A372" s="7">
        <v>9</v>
      </c>
      <c r="B372" s="36" t="s">
        <v>163</v>
      </c>
      <c r="C372" s="37" t="s">
        <v>164</v>
      </c>
      <c r="D372" s="38"/>
      <c r="E372" s="38"/>
      <c r="F372" s="39" t="s">
        <v>53</v>
      </c>
      <c r="G372" s="40">
        <v>1</v>
      </c>
      <c r="H372" s="41"/>
      <c r="I372" s="42"/>
      <c r="J372" s="43">
        <f>IF(AND(G372= "",H372= ""), 0, ROUND(ROUND(I372, 2) * ROUND(IF(H372="",G372,H372),  0), 2))</f>
        <v/>
      </c>
      <c r="K372" s="7"/>
      <c r="M372" s="44">
        <v>0.2</v>
      </c>
      <c r="Q372" s="7">
        <v>1414</v>
      </c>
    </row>
    <row r="373" spans="1:17" hidden="1">
      <c r="A373" s="7" t="s">
        <v>50</v>
      </c>
    </row>
    <row r="374" spans="1:17">
      <c r="A374" s="7" t="s">
        <v>66</v>
      </c>
      <c r="B374" s="38"/>
      <c r="J374" s="38"/>
    </row>
    <row r="375" spans="1:17" ht="18.6038" customHeight="1">
      <c r="B375" s="38"/>
      <c r="C375" s="45" t="s">
        <v>153</v>
      </c>
      <c r="D375" s="46"/>
      <c r="E375" s="46"/>
      <c r="F375" s="47"/>
      <c r="G375" s="47"/>
      <c r="H375" s="47"/>
      <c r="I375" s="47"/>
      <c r="J375" s="48"/>
    </row>
    <row r="376" spans="1:17">
      <c r="B376" s="38"/>
      <c r="C376" s="49"/>
      <c r="D376" s="7"/>
      <c r="E376" s="7"/>
      <c r="F376" s="7"/>
      <c r="G376" s="7"/>
      <c r="H376" s="7"/>
      <c r="I376" s="7"/>
      <c r="J376" s="8"/>
    </row>
    <row r="377" spans="1:17">
      <c r="B377" s="38"/>
      <c r="C377" s="50" t="s">
        <v>67</v>
      </c>
      <c r="D377" s="51"/>
      <c r="E377" s="51"/>
      <c r="F377" s="52">
        <f>SUMIF(K288:K374, IF(K287="","",K287), J288:J374)</f>
        <v/>
      </c>
      <c r="G377" s="52"/>
      <c r="H377" s="52"/>
      <c r="I377" s="52"/>
      <c r="J377" s="53"/>
    </row>
    <row r="378" spans="1:17" hidden="1">
      <c r="B378" s="38"/>
      <c r="C378" s="54" t="s">
        <v>68</v>
      </c>
      <c r="D378" s="34"/>
      <c r="E378" s="34"/>
      <c r="F378" s="55">
        <f>ROUND(SUMIF(K288:K374, IF(K287="","",K287), J288:J374) * 0.2, 2)</f>
        <v/>
      </c>
      <c r="G378" s="55"/>
      <c r="H378" s="55"/>
      <c r="I378" s="55"/>
      <c r="J378" s="56"/>
    </row>
    <row r="379" spans="1:17" hidden="1">
      <c r="B379" s="38"/>
      <c r="C379" s="50" t="s">
        <v>69</v>
      </c>
      <c r="D379" s="51"/>
      <c r="E379" s="51"/>
      <c r="F379" s="52">
        <f>SUM(F377:F378)</f>
        <v/>
      </c>
      <c r="G379" s="52"/>
      <c r="H379" s="52"/>
      <c r="I379" s="52"/>
      <c r="J379" s="53"/>
    </row>
    <row r="380" spans="1:17" ht="18.6038" customHeight="1">
      <c r="A380" s="7">
        <v>5</v>
      </c>
      <c r="B380" s="29" t="s">
        <v>165</v>
      </c>
      <c r="C380" s="34" t="s">
        <v>167</v>
      </c>
      <c r="D380" s="34"/>
      <c r="E380" s="34"/>
      <c r="F380" s="34"/>
      <c r="G380" s="34"/>
      <c r="H380" s="34"/>
      <c r="I380" s="34"/>
      <c r="J380" s="35"/>
      <c r="K380" s="7"/>
    </row>
    <row r="381" spans="1:17" hidden="1">
      <c r="A381" s="7" t="s">
        <v>47</v>
      </c>
    </row>
    <row r="382" spans="1:17" hidden="1">
      <c r="A382" s="7" t="s">
        <v>47</v>
      </c>
    </row>
    <row r="383" spans="1:17" hidden="1">
      <c r="A383" s="7" t="s">
        <v>47</v>
      </c>
    </row>
    <row r="384" spans="1:17" hidden="1">
      <c r="A384" s="7" t="s">
        <v>47</v>
      </c>
    </row>
    <row r="385" spans="1:1" hidden="1">
      <c r="A385" s="7" t="s">
        <v>47</v>
      </c>
    </row>
    <row r="386" spans="1:1" hidden="1">
      <c r="A386" s="7" t="s">
        <v>47</v>
      </c>
    </row>
    <row r="387" spans="1:1" hidden="1">
      <c r="A387" s="7" t="s">
        <v>47</v>
      </c>
    </row>
    <row r="388" spans="1:1" hidden="1">
      <c r="A388" s="7" t="s">
        <v>47</v>
      </c>
    </row>
    <row r="389" spans="1:1" hidden="1">
      <c r="A389" s="7" t="s">
        <v>47</v>
      </c>
    </row>
    <row r="390" spans="1:1" hidden="1">
      <c r="A390" s="7" t="s">
        <v>47</v>
      </c>
    </row>
    <row r="391" spans="1:1" hidden="1">
      <c r="A391" s="7" t="s">
        <v>47</v>
      </c>
    </row>
    <row r="392" spans="1:1" hidden="1">
      <c r="A392" s="7" t="s">
        <v>47</v>
      </c>
    </row>
    <row r="393" spans="1:1" hidden="1">
      <c r="A393" s="7" t="s">
        <v>47</v>
      </c>
    </row>
    <row r="394" spans="1:1" hidden="1">
      <c r="A394" s="7" t="s">
        <v>47</v>
      </c>
    </row>
    <row r="395" spans="1:1" hidden="1">
      <c r="A395" s="7" t="s">
        <v>47</v>
      </c>
    </row>
    <row r="396" spans="1:1" hidden="1">
      <c r="A396" s="7" t="s">
        <v>47</v>
      </c>
    </row>
    <row r="397" spans="1:1" hidden="1">
      <c r="A397" s="7" t="s">
        <v>47</v>
      </c>
    </row>
    <row r="398" spans="1:1" hidden="1">
      <c r="A398" s="7" t="s">
        <v>47</v>
      </c>
    </row>
    <row r="399" spans="1:1" hidden="1">
      <c r="A399" s="7" t="s">
        <v>47</v>
      </c>
    </row>
    <row r="400" spans="1:1" hidden="1">
      <c r="A400" s="7" t="s">
        <v>47</v>
      </c>
    </row>
    <row r="401" spans="1:17" hidden="1">
      <c r="A401" s="7" t="s">
        <v>47</v>
      </c>
    </row>
    <row r="402" spans="1:17" hidden="1">
      <c r="A402" s="7" t="s">
        <v>47</v>
      </c>
    </row>
    <row r="403" spans="1:17" hidden="1">
      <c r="A403" s="7" t="s">
        <v>47</v>
      </c>
    </row>
    <row r="404" spans="1:17">
      <c r="A404" s="7">
        <v>9</v>
      </c>
      <c r="B404" s="36" t="s">
        <v>168</v>
      </c>
      <c r="C404" s="37" t="s">
        <v>169</v>
      </c>
      <c r="D404" s="38"/>
      <c r="E404" s="38"/>
      <c r="F404" s="39" t="s">
        <v>12</v>
      </c>
      <c r="G404" s="40">
        <v>2</v>
      </c>
      <c r="H404" s="41"/>
      <c r="I404" s="42"/>
      <c r="J404" s="43">
        <f>IF(AND(G404= "",H404= ""), 0, ROUND(ROUND(I404, 2) * ROUND(IF(H404="",G404,H404),  0), 2))</f>
        <v/>
      </c>
      <c r="K404" s="7"/>
      <c r="M404" s="44">
        <v>0.2</v>
      </c>
      <c r="Q404" s="7">
        <v>1414</v>
      </c>
    </row>
    <row r="405" spans="1:17" hidden="1">
      <c r="A405" s="7" t="s">
        <v>50</v>
      </c>
    </row>
    <row r="406" spans="1:17" hidden="1">
      <c r="A406" s="7" t="s">
        <v>47</v>
      </c>
    </row>
    <row r="407" spans="1:17" hidden="1">
      <c r="A407" s="7" t="s">
        <v>47</v>
      </c>
    </row>
    <row r="408" spans="1:17" hidden="1">
      <c r="A408" s="7" t="s">
        <v>47</v>
      </c>
    </row>
    <row r="409" spans="1:17" hidden="1">
      <c r="A409" s="7" t="s">
        <v>47</v>
      </c>
    </row>
    <row r="410" spans="1:17">
      <c r="A410" s="7">
        <v>9</v>
      </c>
      <c r="B410" s="36" t="s">
        <v>170</v>
      </c>
      <c r="C410" s="37" t="s">
        <v>171</v>
      </c>
      <c r="D410" s="38"/>
      <c r="E410" s="38"/>
      <c r="F410" s="39" t="s">
        <v>12</v>
      </c>
      <c r="G410" s="40">
        <v>2</v>
      </c>
      <c r="H410" s="41"/>
      <c r="I410" s="42"/>
      <c r="J410" s="43">
        <f>IF(AND(G410= "",H410= ""), 0, ROUND(ROUND(I410, 2) * ROUND(IF(H410="",G410,H410),  0), 2))</f>
        <v/>
      </c>
      <c r="K410" s="7"/>
      <c r="M410" s="44">
        <v>0.2</v>
      </c>
      <c r="Q410" s="7">
        <v>1414</v>
      </c>
    </row>
    <row r="411" spans="1:17" hidden="1">
      <c r="A411" s="7" t="s">
        <v>50</v>
      </c>
    </row>
    <row r="412" spans="1:17" ht="27.225" customHeight="1">
      <c r="A412" s="7">
        <v>9</v>
      </c>
      <c r="B412" s="36" t="s">
        <v>172</v>
      </c>
      <c r="C412" s="37" t="s">
        <v>164</v>
      </c>
      <c r="D412" s="38"/>
      <c r="E412" s="38"/>
      <c r="F412" s="39" t="s">
        <v>12</v>
      </c>
      <c r="G412" s="40">
        <v>1</v>
      </c>
      <c r="H412" s="41"/>
      <c r="I412" s="42"/>
      <c r="J412" s="43">
        <f>IF(AND(G412= "",H412= ""), 0, ROUND(ROUND(I412, 2) * ROUND(IF(H412="",G412,H412),  0), 2))</f>
        <v/>
      </c>
      <c r="K412" s="7"/>
      <c r="M412" s="44">
        <v>0.2</v>
      </c>
      <c r="Q412" s="7">
        <v>1414</v>
      </c>
    </row>
    <row r="413" spans="1:17" hidden="1">
      <c r="A413" s="7" t="s">
        <v>50</v>
      </c>
    </row>
    <row r="414" spans="1:17">
      <c r="A414" s="7">
        <v>9</v>
      </c>
      <c r="B414" s="36" t="s">
        <v>173</v>
      </c>
      <c r="C414" s="37" t="s">
        <v>174</v>
      </c>
      <c r="D414" s="38"/>
      <c r="E414" s="38"/>
      <c r="F414" s="39" t="s">
        <v>12</v>
      </c>
      <c r="G414" s="40">
        <v>10</v>
      </c>
      <c r="H414" s="41"/>
      <c r="I414" s="42"/>
      <c r="J414" s="43">
        <f>IF(AND(G414= "",H414= ""), 0, ROUND(ROUND(I414, 2) * ROUND(IF(H414="",G414,H414),  0), 2))</f>
        <v/>
      </c>
      <c r="K414" s="7"/>
      <c r="M414" s="44">
        <v>0.2</v>
      </c>
      <c r="Q414" s="7">
        <v>1414</v>
      </c>
    </row>
    <row r="415" spans="1:17" hidden="1">
      <c r="A415" s="7" t="s">
        <v>50</v>
      </c>
    </row>
    <row r="416" spans="1:17">
      <c r="A416" s="7">
        <v>9</v>
      </c>
      <c r="B416" s="36" t="s">
        <v>175</v>
      </c>
      <c r="C416" s="37" t="s">
        <v>176</v>
      </c>
      <c r="D416" s="38"/>
      <c r="E416" s="38"/>
      <c r="F416" s="39" t="s">
        <v>12</v>
      </c>
      <c r="G416" s="40">
        <v>36</v>
      </c>
      <c r="H416" s="41"/>
      <c r="I416" s="42"/>
      <c r="J416" s="43">
        <f>IF(AND(G416= "",H416= ""), 0, ROUND(ROUND(I416, 2) * ROUND(IF(H416="",G416,H416),  0), 2))</f>
        <v/>
      </c>
      <c r="K416" s="7"/>
      <c r="M416" s="44">
        <v>0.2</v>
      </c>
      <c r="Q416" s="7">
        <v>1414</v>
      </c>
    </row>
    <row r="417" spans="1:17" hidden="1">
      <c r="A417" s="7" t="s">
        <v>50</v>
      </c>
    </row>
    <row r="418" spans="1:17" ht="27.225" customHeight="1">
      <c r="A418" s="7">
        <v>9</v>
      </c>
      <c r="B418" s="36" t="s">
        <v>177</v>
      </c>
      <c r="C418" s="37" t="s">
        <v>164</v>
      </c>
      <c r="D418" s="38"/>
      <c r="E418" s="38"/>
      <c r="F418" s="39" t="s">
        <v>53</v>
      </c>
      <c r="G418" s="40">
        <v>1</v>
      </c>
      <c r="H418" s="41"/>
      <c r="I418" s="42"/>
      <c r="J418" s="43">
        <f>IF(AND(G418= "",H418= ""), 0, ROUND(ROUND(I418, 2) * ROUND(IF(H418="",G418,H418),  0), 2))</f>
        <v/>
      </c>
      <c r="K418" s="7"/>
      <c r="M418" s="44">
        <v>0.2</v>
      </c>
      <c r="Q418" s="7">
        <v>1414</v>
      </c>
    </row>
    <row r="419" spans="1:17" hidden="1">
      <c r="A419" s="7" t="s">
        <v>50</v>
      </c>
    </row>
    <row r="420" spans="1:17" hidden="1">
      <c r="A420" s="7" t="s">
        <v>47</v>
      </c>
    </row>
    <row r="421" spans="1:17" hidden="1">
      <c r="A421" s="7" t="s">
        <v>47</v>
      </c>
    </row>
    <row r="422" spans="1:17" hidden="1">
      <c r="A422" s="7" t="s">
        <v>47</v>
      </c>
    </row>
    <row r="423" spans="1:17" hidden="1">
      <c r="A423" s="7" t="s">
        <v>47</v>
      </c>
    </row>
    <row r="424" spans="1:17" hidden="1">
      <c r="A424" s="7" t="s">
        <v>47</v>
      </c>
    </row>
    <row r="425" spans="1:17">
      <c r="A425" s="7">
        <v>9</v>
      </c>
      <c r="B425" s="36" t="s">
        <v>178</v>
      </c>
      <c r="C425" s="37" t="s">
        <v>179</v>
      </c>
      <c r="D425" s="38"/>
      <c r="E425" s="38"/>
      <c r="F425" s="39" t="s">
        <v>12</v>
      </c>
      <c r="G425" s="40">
        <v>1</v>
      </c>
      <c r="H425" s="41"/>
      <c r="I425" s="42"/>
      <c r="J425" s="43">
        <f>IF(AND(G425= "",H425= ""), 0, ROUND(ROUND(I425, 2) * ROUND(IF(H425="",G425,H425),  0), 2))</f>
        <v/>
      </c>
      <c r="K425" s="7"/>
      <c r="M425" s="44">
        <v>0.2</v>
      </c>
      <c r="Q425" s="7">
        <v>1414</v>
      </c>
    </row>
    <row r="426" spans="1:17" hidden="1">
      <c r="A426" s="7" t="s">
        <v>50</v>
      </c>
    </row>
    <row r="427" spans="1:17" ht="27.225" customHeight="1">
      <c r="A427" s="7">
        <v>9</v>
      </c>
      <c r="B427" s="36" t="s">
        <v>180</v>
      </c>
      <c r="C427" s="37" t="s">
        <v>164</v>
      </c>
      <c r="D427" s="38"/>
      <c r="E427" s="38"/>
      <c r="F427" s="39" t="s">
        <v>53</v>
      </c>
      <c r="G427" s="40">
        <v>1</v>
      </c>
      <c r="H427" s="41"/>
      <c r="I427" s="42"/>
      <c r="J427" s="43">
        <f>IF(AND(G427= "",H427= ""), 0, ROUND(ROUND(I427, 2) * ROUND(IF(H427="",G427,H427),  0), 2))</f>
        <v/>
      </c>
      <c r="K427" s="7"/>
      <c r="M427" s="44">
        <v>0.2</v>
      </c>
      <c r="Q427" s="7">
        <v>1414</v>
      </c>
    </row>
    <row r="428" spans="1:17" hidden="1">
      <c r="A428" s="7" t="s">
        <v>50</v>
      </c>
    </row>
    <row r="429" spans="1:17" hidden="1">
      <c r="A429" s="7" t="s">
        <v>47</v>
      </c>
    </row>
    <row r="430" spans="1:17" hidden="1">
      <c r="A430" s="7" t="s">
        <v>47</v>
      </c>
    </row>
    <row r="431" spans="1:17" hidden="1">
      <c r="A431" s="7" t="s">
        <v>47</v>
      </c>
    </row>
    <row r="432" spans="1:17" hidden="1">
      <c r="A432" s="7" t="s">
        <v>47</v>
      </c>
    </row>
    <row r="433" spans="1:17" hidden="1">
      <c r="A433" s="7" t="s">
        <v>47</v>
      </c>
    </row>
    <row r="434" spans="1:17" ht="27.225" customHeight="1">
      <c r="A434" s="7">
        <v>9</v>
      </c>
      <c r="B434" s="36" t="s">
        <v>181</v>
      </c>
      <c r="C434" s="37" t="s">
        <v>182</v>
      </c>
      <c r="D434" s="38"/>
      <c r="E434" s="38"/>
      <c r="F434" s="39" t="s">
        <v>12</v>
      </c>
      <c r="G434" s="40">
        <v>8</v>
      </c>
      <c r="H434" s="41"/>
      <c r="I434" s="42"/>
      <c r="J434" s="43">
        <f>IF(AND(G434= "",H434= ""), 0, ROUND(ROUND(I434, 2) * ROUND(IF(H434="",G434,H434),  0), 2))</f>
        <v/>
      </c>
      <c r="K434" s="7"/>
      <c r="M434" s="44">
        <v>0.2</v>
      </c>
      <c r="Q434" s="7">
        <v>1414</v>
      </c>
    </row>
    <row r="435" spans="1:17" hidden="1">
      <c r="A435" s="7" t="s">
        <v>50</v>
      </c>
    </row>
    <row r="436" spans="1:17" ht="27.225" customHeight="1">
      <c r="A436" s="7">
        <v>9</v>
      </c>
      <c r="B436" s="36" t="s">
        <v>183</v>
      </c>
      <c r="C436" s="37" t="s">
        <v>184</v>
      </c>
      <c r="D436" s="38"/>
      <c r="E436" s="38"/>
      <c r="F436" s="39" t="s">
        <v>12</v>
      </c>
      <c r="G436" s="40">
        <v>10</v>
      </c>
      <c r="H436" s="41"/>
      <c r="I436" s="42"/>
      <c r="J436" s="43">
        <f>IF(AND(G436= "",H436= ""), 0, ROUND(ROUND(I436, 2) * ROUND(IF(H436="",G436,H436),  0), 2))</f>
        <v/>
      </c>
      <c r="K436" s="7"/>
      <c r="M436" s="44">
        <v>0.2</v>
      </c>
      <c r="Q436" s="7">
        <v>1414</v>
      </c>
    </row>
    <row r="437" spans="1:17" hidden="1">
      <c r="A437" s="7" t="s">
        <v>50</v>
      </c>
    </row>
    <row r="438" spans="1:17" ht="27.225" customHeight="1">
      <c r="A438" s="7">
        <v>9</v>
      </c>
      <c r="B438" s="36" t="s">
        <v>185</v>
      </c>
      <c r="C438" s="37" t="s">
        <v>186</v>
      </c>
      <c r="D438" s="38"/>
      <c r="E438" s="38"/>
      <c r="F438" s="39" t="s">
        <v>12</v>
      </c>
      <c r="G438" s="40">
        <v>25</v>
      </c>
      <c r="H438" s="41"/>
      <c r="I438" s="42"/>
      <c r="J438" s="43">
        <f>IF(AND(G438= "",H438= ""), 0, ROUND(ROUND(I438, 2) * ROUND(IF(H438="",G438,H438),  0), 2))</f>
        <v/>
      </c>
      <c r="K438" s="7"/>
      <c r="M438" s="44">
        <v>0.2</v>
      </c>
      <c r="Q438" s="7">
        <v>1414</v>
      </c>
    </row>
    <row r="439" spans="1:17" hidden="1">
      <c r="A439" s="7" t="s">
        <v>50</v>
      </c>
    </row>
    <row r="440" spans="1:17" ht="27.225" customHeight="1">
      <c r="A440" s="7">
        <v>9</v>
      </c>
      <c r="B440" s="36" t="s">
        <v>187</v>
      </c>
      <c r="C440" s="37" t="s">
        <v>164</v>
      </c>
      <c r="D440" s="38"/>
      <c r="E440" s="38"/>
      <c r="F440" s="39" t="s">
        <v>53</v>
      </c>
      <c r="G440" s="40">
        <v>1</v>
      </c>
      <c r="H440" s="41"/>
      <c r="I440" s="42"/>
      <c r="J440" s="43">
        <f>IF(AND(G440= "",H440= ""), 0, ROUND(ROUND(I440, 2) * ROUND(IF(H440="",G440,H440),  0), 2))</f>
        <v/>
      </c>
      <c r="K440" s="7"/>
      <c r="M440" s="44">
        <v>0.2</v>
      </c>
      <c r="Q440" s="7">
        <v>1414</v>
      </c>
    </row>
    <row r="441" spans="1:17" hidden="1">
      <c r="A441" s="7" t="s">
        <v>50</v>
      </c>
    </row>
    <row r="442" spans="1:17" hidden="1">
      <c r="A442" s="7" t="s">
        <v>47</v>
      </c>
    </row>
    <row r="443" spans="1:17">
      <c r="A443" s="7" t="s">
        <v>66</v>
      </c>
      <c r="B443" s="38"/>
      <c r="J443" s="38"/>
    </row>
    <row r="444" spans="1:17" ht="18.6038" customHeight="1">
      <c r="B444" s="38"/>
      <c r="C444" s="45" t="s">
        <v>167</v>
      </c>
      <c r="D444" s="46"/>
      <c r="E444" s="46"/>
      <c r="F444" s="47"/>
      <c r="G444" s="47"/>
      <c r="H444" s="47"/>
      <c r="I444" s="47"/>
      <c r="J444" s="48"/>
    </row>
    <row r="445" spans="1:17">
      <c r="B445" s="38"/>
      <c r="C445" s="49"/>
      <c r="D445" s="7"/>
      <c r="E445" s="7"/>
      <c r="F445" s="7"/>
      <c r="G445" s="7"/>
      <c r="H445" s="7"/>
      <c r="I445" s="7"/>
      <c r="J445" s="8"/>
    </row>
    <row r="446" spans="1:17">
      <c r="B446" s="38"/>
      <c r="C446" s="50" t="s">
        <v>67</v>
      </c>
      <c r="D446" s="51"/>
      <c r="E446" s="51"/>
      <c r="F446" s="52">
        <f>SUMIF(K381:K443, IF(K380="","",K380), J381:J443)</f>
        <v/>
      </c>
      <c r="G446" s="52"/>
      <c r="H446" s="52"/>
      <c r="I446" s="52"/>
      <c r="J446" s="53"/>
    </row>
    <row r="447" spans="1:17" hidden="1">
      <c r="B447" s="38"/>
      <c r="C447" s="54" t="s">
        <v>68</v>
      </c>
      <c r="D447" s="34"/>
      <c r="E447" s="34"/>
      <c r="F447" s="55">
        <f>ROUND(SUMIF(K381:K443, IF(K380="","",K380), J381:J443) * 0.2, 2)</f>
        <v/>
      </c>
      <c r="G447" s="55"/>
      <c r="H447" s="55"/>
      <c r="I447" s="55"/>
      <c r="J447" s="56"/>
    </row>
    <row r="448" spans="1:17" hidden="1">
      <c r="B448" s="38"/>
      <c r="C448" s="50" t="s">
        <v>69</v>
      </c>
      <c r="D448" s="51"/>
      <c r="E448" s="51"/>
      <c r="F448" s="52">
        <f>SUM(F446:F447)</f>
        <v/>
      </c>
      <c r="G448" s="52"/>
      <c r="H448" s="52"/>
      <c r="I448" s="52"/>
      <c r="J448" s="53"/>
    </row>
    <row r="449" spans="1:17">
      <c r="A449" s="7">
        <v>5</v>
      </c>
      <c r="B449" s="29" t="s">
        <v>188</v>
      </c>
      <c r="C449" s="34" t="s">
        <v>190</v>
      </c>
      <c r="D449" s="34"/>
      <c r="E449" s="34"/>
      <c r="F449" s="34"/>
      <c r="G449" s="34"/>
      <c r="H449" s="34"/>
      <c r="I449" s="34"/>
      <c r="J449" s="35"/>
      <c r="K449" s="7"/>
    </row>
    <row r="450" spans="1:17" hidden="1">
      <c r="A450" s="7" t="s">
        <v>47</v>
      </c>
    </row>
    <row r="451" spans="1:17" hidden="1">
      <c r="A451" s="7" t="s">
        <v>47</v>
      </c>
    </row>
    <row r="452" spans="1:17" hidden="1">
      <c r="A452" s="7" t="s">
        <v>47</v>
      </c>
    </row>
    <row r="453" spans="1:17" hidden="1">
      <c r="A453" s="7" t="s">
        <v>47</v>
      </c>
    </row>
    <row r="454" spans="1:17" ht="27.225" customHeight="1">
      <c r="A454" s="7">
        <v>9</v>
      </c>
      <c r="B454" s="36" t="s">
        <v>191</v>
      </c>
      <c r="C454" s="37" t="s">
        <v>192</v>
      </c>
      <c r="D454" s="38"/>
      <c r="E454" s="38"/>
      <c r="F454" s="39" t="s">
        <v>53</v>
      </c>
      <c r="G454" s="40">
        <v>1</v>
      </c>
      <c r="H454" s="41"/>
      <c r="I454" s="42"/>
      <c r="J454" s="43">
        <f>IF(AND(G454= "",H454= ""), 0, ROUND(ROUND(I454, 2) * ROUND(IF(H454="",G454,H454),  0), 2))</f>
        <v/>
      </c>
      <c r="K454" s="7"/>
      <c r="M454" s="44">
        <v>0.2</v>
      </c>
      <c r="Q454" s="7">
        <v>1414</v>
      </c>
    </row>
    <row r="455" spans="1:17" hidden="1">
      <c r="A455" s="7" t="s">
        <v>50</v>
      </c>
    </row>
    <row r="456" spans="1:17" hidden="1">
      <c r="A456" s="7" t="s">
        <v>47</v>
      </c>
    </row>
    <row r="457" spans="1:17" hidden="1">
      <c r="A457" s="7" t="s">
        <v>47</v>
      </c>
    </row>
    <row r="458" spans="1:17">
      <c r="A458" s="7" t="s">
        <v>66</v>
      </c>
      <c r="B458" s="38"/>
      <c r="J458" s="38"/>
    </row>
    <row r="459" spans="1:17">
      <c r="B459" s="38"/>
      <c r="C459" s="45" t="s">
        <v>190</v>
      </c>
      <c r="D459" s="46"/>
      <c r="E459" s="46"/>
      <c r="F459" s="47"/>
      <c r="G459" s="47"/>
      <c r="H459" s="47"/>
      <c r="I459" s="47"/>
      <c r="J459" s="48"/>
    </row>
    <row r="460" spans="1:17">
      <c r="B460" s="38"/>
      <c r="C460" s="49"/>
      <c r="D460" s="7"/>
      <c r="E460" s="7"/>
      <c r="F460" s="7"/>
      <c r="G460" s="7"/>
      <c r="H460" s="7"/>
      <c r="I460" s="7"/>
      <c r="J460" s="8"/>
    </row>
    <row r="461" spans="1:17">
      <c r="B461" s="38"/>
      <c r="C461" s="50" t="s">
        <v>67</v>
      </c>
      <c r="D461" s="51"/>
      <c r="E461" s="51"/>
      <c r="F461" s="52">
        <f>SUMIF(K450:K458, IF(K449="","",K449), J450:J458)</f>
        <v/>
      </c>
      <c r="G461" s="52"/>
      <c r="H461" s="52"/>
      <c r="I461" s="52"/>
      <c r="J461" s="53"/>
    </row>
    <row r="462" spans="1:17" hidden="1">
      <c r="B462" s="38"/>
      <c r="C462" s="54" t="s">
        <v>68</v>
      </c>
      <c r="D462" s="34"/>
      <c r="E462" s="34"/>
      <c r="F462" s="55">
        <f>ROUND(SUMIF(K450:K458, IF(K449="","",K449), J450:J458) * 0.2, 2)</f>
        <v/>
      </c>
      <c r="G462" s="55"/>
      <c r="H462" s="55"/>
      <c r="I462" s="55"/>
      <c r="J462" s="56"/>
    </row>
    <row r="463" spans="1:17" hidden="1">
      <c r="B463" s="38"/>
      <c r="C463" s="50" t="s">
        <v>69</v>
      </c>
      <c r="D463" s="51"/>
      <c r="E463" s="51"/>
      <c r="F463" s="52">
        <f>SUM(F461:F462)</f>
        <v/>
      </c>
      <c r="G463" s="52"/>
      <c r="H463" s="52"/>
      <c r="I463" s="52"/>
      <c r="J463" s="53"/>
    </row>
    <row r="464" spans="1:17">
      <c r="A464" s="7" t="s">
        <v>75</v>
      </c>
      <c r="B464" s="38"/>
      <c r="J464" s="38"/>
    </row>
    <row r="465" spans="1:11" ht="16.1838" customHeight="1">
      <c r="B465" s="38"/>
      <c r="C465" s="45" t="s">
        <v>193</v>
      </c>
      <c r="D465" s="46"/>
      <c r="E465" s="46"/>
      <c r="F465" s="47"/>
      <c r="G465" s="47"/>
      <c r="H465" s="47"/>
      <c r="I465" s="47"/>
      <c r="J465" s="48"/>
    </row>
    <row r="466" spans="1:11">
      <c r="B466" s="38"/>
      <c r="C466" s="49"/>
      <c r="D466" s="7"/>
      <c r="E466" s="7"/>
      <c r="F466" s="7"/>
      <c r="G466" s="7"/>
      <c r="H466" s="7"/>
      <c r="I466" s="7"/>
      <c r="J466" s="8"/>
    </row>
    <row r="467" spans="1:11">
      <c r="B467" s="38"/>
      <c r="C467" s="50" t="s">
        <v>67</v>
      </c>
      <c r="D467" s="51"/>
      <c r="E467" s="51"/>
      <c r="F467" s="52">
        <f>SUMIF(K251:K464, IF(K250="","",K250), J251:J464)</f>
        <v/>
      </c>
      <c r="G467" s="52"/>
      <c r="H467" s="52"/>
      <c r="I467" s="52"/>
      <c r="J467" s="53"/>
    </row>
    <row r="468" spans="1:11" hidden="1">
      <c r="B468" s="38"/>
      <c r="C468" s="54" t="s">
        <v>68</v>
      </c>
      <c r="D468" s="34"/>
      <c r="E468" s="34"/>
      <c r="F468" s="55">
        <f>ROUND(SUMIF(K251:K464, IF(K250="","",K250), J251:J464) * 0.2, 2)</f>
        <v/>
      </c>
      <c r="G468" s="55"/>
      <c r="H468" s="55"/>
      <c r="I468" s="55"/>
      <c r="J468" s="56"/>
    </row>
    <row r="469" spans="1:11" hidden="1">
      <c r="B469" s="38"/>
      <c r="C469" s="50" t="s">
        <v>69</v>
      </c>
      <c r="D469" s="51"/>
      <c r="E469" s="51"/>
      <c r="F469" s="52">
        <f>SUM(F467:F468)</f>
        <v/>
      </c>
      <c r="G469" s="52"/>
      <c r="H469" s="52"/>
      <c r="I469" s="52"/>
      <c r="J469" s="53"/>
    </row>
    <row r="470" spans="1:11" ht="16.1838" customHeight="1">
      <c r="A470" s="7">
        <v>4</v>
      </c>
      <c r="B470" s="29" t="s">
        <v>194</v>
      </c>
      <c r="C470" s="32" t="s">
        <v>196</v>
      </c>
      <c r="D470" s="32"/>
      <c r="E470" s="32"/>
      <c r="F470" s="32"/>
      <c r="G470" s="32"/>
      <c r="H470" s="32"/>
      <c r="I470" s="32"/>
      <c r="J470" s="33"/>
      <c r="K470" s="7"/>
    </row>
    <row r="471" spans="1:11" ht="18.6038" customHeight="1">
      <c r="A471" s="7">
        <v>5</v>
      </c>
      <c r="B471" s="29" t="s">
        <v>197</v>
      </c>
      <c r="C471" s="34" t="s">
        <v>199</v>
      </c>
      <c r="D471" s="34"/>
      <c r="E471" s="34"/>
      <c r="F471" s="34"/>
      <c r="G471" s="34"/>
      <c r="H471" s="34"/>
      <c r="I471" s="34"/>
      <c r="J471" s="35"/>
      <c r="K471" s="7"/>
    </row>
    <row r="472" spans="1:11" hidden="1">
      <c r="A472" s="7" t="s">
        <v>47</v>
      </c>
    </row>
    <row r="473" spans="1:11" hidden="1">
      <c r="A473" s="7" t="s">
        <v>47</v>
      </c>
    </row>
    <row r="474" spans="1:11" hidden="1">
      <c r="A474" s="7" t="s">
        <v>47</v>
      </c>
    </row>
    <row r="475" spans="1:11" hidden="1">
      <c r="A475" s="7" t="s">
        <v>47</v>
      </c>
    </row>
    <row r="476" spans="1:11" hidden="1">
      <c r="A476" s="7" t="s">
        <v>47</v>
      </c>
    </row>
    <row r="477" spans="1:11" hidden="1">
      <c r="A477" s="7" t="s">
        <v>47</v>
      </c>
    </row>
    <row r="478" spans="1:11" hidden="1">
      <c r="A478" s="7" t="s">
        <v>47</v>
      </c>
    </row>
    <row r="479" spans="1:11" hidden="1">
      <c r="A479" s="7" t="s">
        <v>47</v>
      </c>
    </row>
    <row r="480" spans="1:11" hidden="1">
      <c r="A480" s="7" t="s">
        <v>47</v>
      </c>
    </row>
    <row r="481" spans="1:1" hidden="1">
      <c r="A481" s="7" t="s">
        <v>47</v>
      </c>
    </row>
    <row r="482" spans="1:1" hidden="1">
      <c r="A482" s="7" t="s">
        <v>47</v>
      </c>
    </row>
    <row r="483" spans="1:1" hidden="1">
      <c r="A483" s="7" t="s">
        <v>47</v>
      </c>
    </row>
    <row r="484" spans="1:1" hidden="1">
      <c r="A484" s="7" t="s">
        <v>47</v>
      </c>
    </row>
    <row r="485" spans="1:1" hidden="1">
      <c r="A485" s="7" t="s">
        <v>47</v>
      </c>
    </row>
    <row r="486" spans="1:1" hidden="1">
      <c r="A486" s="7" t="s">
        <v>47</v>
      </c>
    </row>
    <row r="487" spans="1:1" hidden="1">
      <c r="A487" s="7" t="s">
        <v>47</v>
      </c>
    </row>
    <row r="488" spans="1:1" hidden="1">
      <c r="A488" s="7" t="s">
        <v>47</v>
      </c>
    </row>
    <row r="489" spans="1:1" hidden="1">
      <c r="A489" s="7" t="s">
        <v>47</v>
      </c>
    </row>
    <row r="490" spans="1:1" hidden="1">
      <c r="A490" s="7" t="s">
        <v>47</v>
      </c>
    </row>
    <row r="491" spans="1:1" hidden="1">
      <c r="A491" s="7" t="s">
        <v>47</v>
      </c>
    </row>
    <row r="492" spans="1:1" hidden="1">
      <c r="A492" s="7" t="s">
        <v>47</v>
      </c>
    </row>
    <row r="493" spans="1:1" hidden="1">
      <c r="A493" s="7" t="s">
        <v>47</v>
      </c>
    </row>
    <row r="494" spans="1:1" hidden="1">
      <c r="A494" s="7" t="s">
        <v>47</v>
      </c>
    </row>
    <row r="495" spans="1:1" hidden="1">
      <c r="A495" s="7" t="s">
        <v>47</v>
      </c>
    </row>
    <row r="496" spans="1:1" hidden="1">
      <c r="A496" s="59" t="s">
        <v>154</v>
      </c>
    </row>
    <row r="497" spans="1:17">
      <c r="A497" s="7">
        <v>9</v>
      </c>
      <c r="B497" s="36" t="s">
        <v>200</v>
      </c>
      <c r="C497" s="37" t="s">
        <v>201</v>
      </c>
      <c r="D497" s="38"/>
      <c r="E497" s="38"/>
      <c r="F497" s="39" t="s">
        <v>12</v>
      </c>
      <c r="G497" s="40">
        <v>7</v>
      </c>
      <c r="H497" s="41"/>
      <c r="I497" s="42"/>
      <c r="J497" s="43">
        <f>IF(AND(G497= "",H497= ""), 0, ROUND(ROUND(I497, 2) * ROUND(IF(H497="",G497,H497),  0), 2))</f>
        <v/>
      </c>
      <c r="K497" s="7"/>
      <c r="M497" s="44">
        <v>0.2</v>
      </c>
      <c r="Q497" s="7">
        <v>1414</v>
      </c>
    </row>
    <row r="498" spans="1:17" hidden="1">
      <c r="A498" s="7" t="s">
        <v>50</v>
      </c>
    </row>
    <row r="499" spans="1:17">
      <c r="A499" s="7">
        <v>9</v>
      </c>
      <c r="B499" s="36" t="s">
        <v>202</v>
      </c>
      <c r="C499" s="37" t="s">
        <v>203</v>
      </c>
      <c r="D499" s="38"/>
      <c r="E499" s="38"/>
      <c r="F499" s="39" t="s">
        <v>12</v>
      </c>
      <c r="G499" s="40">
        <v>10</v>
      </c>
      <c r="H499" s="41"/>
      <c r="I499" s="42"/>
      <c r="J499" s="43">
        <f>IF(AND(G499= "",H499= ""), 0, ROUND(ROUND(I499, 2) * ROUND(IF(H499="",G499,H499),  0), 2))</f>
        <v/>
      </c>
      <c r="K499" s="7"/>
      <c r="M499" s="44">
        <v>0.2</v>
      </c>
      <c r="Q499" s="7">
        <v>1414</v>
      </c>
    </row>
    <row r="500" spans="1:17" hidden="1">
      <c r="A500" s="7" t="s">
        <v>50</v>
      </c>
    </row>
    <row r="501" spans="1:17">
      <c r="A501" s="7">
        <v>9</v>
      </c>
      <c r="B501" s="36" t="s">
        <v>204</v>
      </c>
      <c r="C501" s="37" t="s">
        <v>205</v>
      </c>
      <c r="D501" s="38"/>
      <c r="E501" s="38"/>
      <c r="F501" s="39" t="s">
        <v>12</v>
      </c>
      <c r="G501" s="40">
        <v>1</v>
      </c>
      <c r="H501" s="41"/>
      <c r="I501" s="42"/>
      <c r="J501" s="43">
        <f>IF(AND(G501= "",H501= ""), 0, ROUND(ROUND(I501, 2) * ROUND(IF(H501="",G501,H501),  0), 2))</f>
        <v/>
      </c>
      <c r="K501" s="7"/>
      <c r="M501" s="44">
        <v>0.2</v>
      </c>
      <c r="Q501" s="7">
        <v>1414</v>
      </c>
    </row>
    <row r="502" spans="1:17" hidden="1">
      <c r="A502" s="7" t="s">
        <v>50</v>
      </c>
    </row>
    <row r="503" spans="1:17" ht="27.225" customHeight="1">
      <c r="A503" s="7">
        <v>9</v>
      </c>
      <c r="B503" s="36" t="s">
        <v>206</v>
      </c>
      <c r="C503" s="37" t="s">
        <v>164</v>
      </c>
      <c r="D503" s="38"/>
      <c r="E503" s="38"/>
      <c r="F503" s="39" t="s">
        <v>53</v>
      </c>
      <c r="G503" s="40">
        <v>1</v>
      </c>
      <c r="H503" s="41"/>
      <c r="I503" s="42"/>
      <c r="J503" s="43">
        <f>IF(AND(G503= "",H503= ""), 0, ROUND(ROUND(I503, 2) * ROUND(IF(H503="",G503,H503),  0), 2))</f>
        <v/>
      </c>
      <c r="K503" s="7"/>
      <c r="M503" s="44">
        <v>0.2</v>
      </c>
      <c r="Q503" s="7">
        <v>1414</v>
      </c>
    </row>
    <row r="504" spans="1:17" hidden="1">
      <c r="A504" s="7" t="s">
        <v>50</v>
      </c>
    </row>
    <row r="505" spans="1:17" hidden="1">
      <c r="A505" s="7" t="s">
        <v>47</v>
      </c>
    </row>
    <row r="506" spans="1:17">
      <c r="A506" s="7" t="s">
        <v>66</v>
      </c>
      <c r="B506" s="38"/>
      <c r="J506" s="38"/>
    </row>
    <row r="507" spans="1:17" ht="18.6038" customHeight="1">
      <c r="B507" s="38"/>
      <c r="C507" s="45" t="s">
        <v>199</v>
      </c>
      <c r="D507" s="46"/>
      <c r="E507" s="46"/>
      <c r="F507" s="47"/>
      <c r="G507" s="47"/>
      <c r="H507" s="47"/>
      <c r="I507" s="47"/>
      <c r="J507" s="48"/>
    </row>
    <row r="508" spans="1:17">
      <c r="B508" s="38"/>
      <c r="C508" s="49"/>
      <c r="D508" s="7"/>
      <c r="E508" s="7"/>
      <c r="F508" s="7"/>
      <c r="G508" s="7"/>
      <c r="H508" s="7"/>
      <c r="I508" s="7"/>
      <c r="J508" s="8"/>
    </row>
    <row r="509" spans="1:17">
      <c r="B509" s="38"/>
      <c r="C509" s="50" t="s">
        <v>67</v>
      </c>
      <c r="D509" s="51"/>
      <c r="E509" s="51"/>
      <c r="F509" s="52">
        <f>SUMIF(K472:K506, IF(K471="","",K471), J472:J506)</f>
        <v/>
      </c>
      <c r="G509" s="52"/>
      <c r="H509" s="52"/>
      <c r="I509" s="52"/>
      <c r="J509" s="53"/>
    </row>
    <row r="510" spans="1:17" hidden="1">
      <c r="B510" s="38"/>
      <c r="C510" s="54" t="s">
        <v>68</v>
      </c>
      <c r="D510" s="34"/>
      <c r="E510" s="34"/>
      <c r="F510" s="55">
        <f>ROUND(SUMIF(K472:K506, IF(K471="","",K471), J472:J506) * 0.2, 2)</f>
        <v/>
      </c>
      <c r="G510" s="55"/>
      <c r="H510" s="55"/>
      <c r="I510" s="55"/>
      <c r="J510" s="56"/>
    </row>
    <row r="511" spans="1:17" hidden="1">
      <c r="B511" s="38"/>
      <c r="C511" s="50" t="s">
        <v>69</v>
      </c>
      <c r="D511" s="51"/>
      <c r="E511" s="51"/>
      <c r="F511" s="52">
        <f>SUM(F509:F510)</f>
        <v/>
      </c>
      <c r="G511" s="52"/>
      <c r="H511" s="52"/>
      <c r="I511" s="52"/>
      <c r="J511" s="53"/>
    </row>
    <row r="512" spans="1:17" ht="18.6038" customHeight="1">
      <c r="A512" s="7">
        <v>5</v>
      </c>
      <c r="B512" s="29" t="s">
        <v>207</v>
      </c>
      <c r="C512" s="34" t="s">
        <v>209</v>
      </c>
      <c r="D512" s="34"/>
      <c r="E512" s="34"/>
      <c r="F512" s="34"/>
      <c r="G512" s="34"/>
      <c r="H512" s="34"/>
      <c r="I512" s="34"/>
      <c r="J512" s="35"/>
      <c r="K512" s="7"/>
    </row>
    <row r="513" spans="1:11" hidden="1">
      <c r="A513" s="7" t="s">
        <v>47</v>
      </c>
    </row>
    <row r="514" spans="1:11" hidden="1">
      <c r="A514" s="7" t="s">
        <v>47</v>
      </c>
    </row>
    <row r="515" spans="1:11" hidden="1">
      <c r="A515" s="7" t="s">
        <v>47</v>
      </c>
    </row>
    <row r="516" spans="1:11" hidden="1">
      <c r="A516" s="7" t="s">
        <v>47</v>
      </c>
    </row>
    <row r="517" spans="1:11" hidden="1">
      <c r="A517" s="7" t="s">
        <v>47</v>
      </c>
    </row>
    <row r="518" spans="1:11" hidden="1">
      <c r="A518" s="7" t="s">
        <v>47</v>
      </c>
    </row>
    <row r="519" spans="1:11" hidden="1">
      <c r="A519" s="7" t="s">
        <v>47</v>
      </c>
    </row>
    <row r="520" spans="1:11" hidden="1">
      <c r="A520" s="7" t="s">
        <v>47</v>
      </c>
    </row>
    <row r="521" spans="1:11" hidden="1">
      <c r="A521" s="7" t="s">
        <v>47</v>
      </c>
    </row>
    <row r="522" spans="1:11" hidden="1">
      <c r="A522" s="7" t="s">
        <v>47</v>
      </c>
    </row>
    <row r="523" spans="1:11" hidden="1">
      <c r="A523" s="7" t="s">
        <v>47</v>
      </c>
    </row>
    <row r="524" spans="1:11" hidden="1">
      <c r="A524" s="7" t="s">
        <v>47</v>
      </c>
    </row>
    <row r="525" spans="1:11" hidden="1">
      <c r="A525" s="7" t="s">
        <v>47</v>
      </c>
    </row>
    <row r="526" spans="1:11" ht="19.8137" customHeight="1">
      <c r="A526" s="7">
        <v>6</v>
      </c>
      <c r="B526" s="29" t="s">
        <v>210</v>
      </c>
      <c r="C526" s="60" t="s">
        <v>212</v>
      </c>
      <c r="D526" s="60"/>
      <c r="E526" s="60"/>
      <c r="F526" s="60"/>
      <c r="G526" s="60"/>
      <c r="H526" s="60"/>
      <c r="I526" s="60"/>
      <c r="J526" s="61"/>
      <c r="K526" s="7"/>
    </row>
    <row r="527" spans="1:11" hidden="1">
      <c r="A527" s="7" t="s">
        <v>213</v>
      </c>
    </row>
    <row r="528" spans="1:11" hidden="1">
      <c r="A528" s="7" t="s">
        <v>213</v>
      </c>
    </row>
    <row r="529" spans="1:17" hidden="1">
      <c r="A529" s="7" t="s">
        <v>213</v>
      </c>
    </row>
    <row r="530" spans="1:17" hidden="1">
      <c r="A530" s="7" t="s">
        <v>213</v>
      </c>
    </row>
    <row r="531" spans="1:17" hidden="1">
      <c r="A531" s="7" t="s">
        <v>213</v>
      </c>
    </row>
    <row r="532" spans="1:17" hidden="1">
      <c r="A532" s="7" t="s">
        <v>213</v>
      </c>
    </row>
    <row r="533" spans="1:17" hidden="1">
      <c r="A533" s="7" t="s">
        <v>213</v>
      </c>
    </row>
    <row r="534" spans="1:17" hidden="1">
      <c r="A534" s="7" t="s">
        <v>213</v>
      </c>
    </row>
    <row r="535" spans="1:17" hidden="1">
      <c r="A535" s="7" t="s">
        <v>213</v>
      </c>
    </row>
    <row r="536" spans="1:17" hidden="1">
      <c r="A536" s="7" t="s">
        <v>213</v>
      </c>
    </row>
    <row r="537" spans="1:17" hidden="1">
      <c r="A537" s="7" t="s">
        <v>213</v>
      </c>
    </row>
    <row r="538" spans="1:17" hidden="1">
      <c r="A538" s="7" t="s">
        <v>213</v>
      </c>
    </row>
    <row r="539" spans="1:17" hidden="1">
      <c r="A539" s="7" t="s">
        <v>213</v>
      </c>
    </row>
    <row r="540" spans="1:17" hidden="1">
      <c r="A540" s="7" t="s">
        <v>213</v>
      </c>
    </row>
    <row r="541" spans="1:17">
      <c r="A541" s="7">
        <v>9</v>
      </c>
      <c r="B541" s="36" t="s">
        <v>214</v>
      </c>
      <c r="C541" s="37" t="s">
        <v>215</v>
      </c>
      <c r="D541" s="38"/>
      <c r="E541" s="38"/>
      <c r="F541" s="39" t="s">
        <v>12</v>
      </c>
      <c r="G541" s="40">
        <v>50</v>
      </c>
      <c r="H541" s="41"/>
      <c r="I541" s="42"/>
      <c r="J541" s="43">
        <f>IF(AND(G541= "",H541= ""), 0, ROUND(ROUND(I541, 2) * ROUND(IF(H541="",G541,H541),  0), 2))</f>
        <v/>
      </c>
      <c r="K541" s="7"/>
      <c r="M541" s="44">
        <v>0.2</v>
      </c>
      <c r="Q541" s="7">
        <v>1414</v>
      </c>
    </row>
    <row r="542" spans="1:17" hidden="1">
      <c r="A542" s="7" t="s">
        <v>50</v>
      </c>
    </row>
    <row r="543" spans="1:17">
      <c r="A543" s="7">
        <v>9</v>
      </c>
      <c r="B543" s="36" t="s">
        <v>216</v>
      </c>
      <c r="C543" s="37" t="s">
        <v>217</v>
      </c>
      <c r="D543" s="38"/>
      <c r="E543" s="38"/>
      <c r="F543" s="39" t="s">
        <v>53</v>
      </c>
      <c r="G543" s="40">
        <v>1</v>
      </c>
      <c r="H543" s="41"/>
      <c r="I543" s="42"/>
      <c r="J543" s="43">
        <f>IF(AND(G543= "",H543= ""), 0, ROUND(ROUND(I543, 2) * ROUND(IF(H543="",G543,H543),  0), 2))</f>
        <v/>
      </c>
      <c r="K543" s="7"/>
      <c r="M543" s="44">
        <v>0.2</v>
      </c>
      <c r="Q543" s="7">
        <v>1414</v>
      </c>
    </row>
    <row r="544" spans="1:17" hidden="1">
      <c r="A544" s="7" t="s">
        <v>50</v>
      </c>
    </row>
    <row r="545" spans="1:17" hidden="1">
      <c r="A545" s="7" t="s">
        <v>213</v>
      </c>
    </row>
    <row r="546" spans="1:17" hidden="1">
      <c r="A546" s="7" t="s">
        <v>213</v>
      </c>
    </row>
    <row r="547" spans="1:17" hidden="1">
      <c r="A547" s="7" t="s">
        <v>213</v>
      </c>
    </row>
    <row r="548" spans="1:17" hidden="1">
      <c r="A548" s="7" t="s">
        <v>213</v>
      </c>
    </row>
    <row r="549" spans="1:17" hidden="1">
      <c r="A549" s="7" t="s">
        <v>213</v>
      </c>
    </row>
    <row r="550" spans="1:17" hidden="1">
      <c r="A550" s="7" t="s">
        <v>213</v>
      </c>
    </row>
    <row r="551" spans="1:17" hidden="1">
      <c r="A551" s="7" t="s">
        <v>213</v>
      </c>
    </row>
    <row r="552" spans="1:17" hidden="1">
      <c r="A552" s="7" t="s">
        <v>213</v>
      </c>
    </row>
    <row r="553" spans="1:17" hidden="1">
      <c r="A553" s="7" t="s">
        <v>213</v>
      </c>
    </row>
    <row r="554" spans="1:17" hidden="1">
      <c r="A554" s="7" t="s">
        <v>213</v>
      </c>
    </row>
    <row r="555" spans="1:17" hidden="1">
      <c r="A555" s="7" t="s">
        <v>213</v>
      </c>
    </row>
    <row r="556" spans="1:17" hidden="1">
      <c r="A556" s="7" t="s">
        <v>213</v>
      </c>
    </row>
    <row r="557" spans="1:17" hidden="1">
      <c r="A557" s="7" t="s">
        <v>213</v>
      </c>
    </row>
    <row r="558" spans="1:17" hidden="1">
      <c r="A558" s="7" t="s">
        <v>213</v>
      </c>
    </row>
    <row r="559" spans="1:17">
      <c r="A559" s="7">
        <v>9</v>
      </c>
      <c r="B559" s="36" t="s">
        <v>218</v>
      </c>
      <c r="C559" s="37" t="s">
        <v>219</v>
      </c>
      <c r="D559" s="38"/>
      <c r="E559" s="38"/>
      <c r="F559" s="39" t="s">
        <v>12</v>
      </c>
      <c r="G559" s="40">
        <v>2</v>
      </c>
      <c r="H559" s="41"/>
      <c r="I559" s="42"/>
      <c r="J559" s="43">
        <f>IF(AND(G559= "",H559= ""), 0, ROUND(ROUND(I559, 2) * ROUND(IF(H559="",G559,H559),  0), 2))</f>
        <v/>
      </c>
      <c r="K559" s="7"/>
      <c r="M559" s="44">
        <v>0.2</v>
      </c>
      <c r="Q559" s="7">
        <v>1414</v>
      </c>
    </row>
    <row r="560" spans="1:17" hidden="1">
      <c r="A560" s="7" t="s">
        <v>50</v>
      </c>
    </row>
    <row r="561" spans="1:17">
      <c r="A561" s="7">
        <v>9</v>
      </c>
      <c r="B561" s="36" t="s">
        <v>220</v>
      </c>
      <c r="C561" s="37" t="s">
        <v>221</v>
      </c>
      <c r="D561" s="38"/>
      <c r="E561" s="38"/>
      <c r="F561" s="39" t="s">
        <v>53</v>
      </c>
      <c r="G561" s="40">
        <v>1</v>
      </c>
      <c r="H561" s="41"/>
      <c r="I561" s="42"/>
      <c r="J561" s="43">
        <f>IF(AND(G561= "",H561= ""), 0, ROUND(ROUND(I561, 2) * ROUND(IF(H561="",G561,H561),  0), 2))</f>
        <v/>
      </c>
      <c r="K561" s="7"/>
      <c r="M561" s="44">
        <v>0.2</v>
      </c>
      <c r="Q561" s="7">
        <v>1414</v>
      </c>
    </row>
    <row r="562" spans="1:17" hidden="1">
      <c r="A562" s="7" t="s">
        <v>50</v>
      </c>
    </row>
    <row r="563" spans="1:17" hidden="1">
      <c r="A563" s="7" t="s">
        <v>213</v>
      </c>
    </row>
    <row r="564" spans="1:17" hidden="1">
      <c r="A564" s="7" t="s">
        <v>213</v>
      </c>
    </row>
    <row r="565" spans="1:17" hidden="1">
      <c r="A565" s="7" t="s">
        <v>213</v>
      </c>
    </row>
    <row r="566" spans="1:17">
      <c r="A566" s="7">
        <v>9</v>
      </c>
      <c r="B566" s="36" t="s">
        <v>222</v>
      </c>
      <c r="C566" s="37" t="s">
        <v>223</v>
      </c>
      <c r="D566" s="38"/>
      <c r="E566" s="38"/>
      <c r="F566" s="39" t="s">
        <v>53</v>
      </c>
      <c r="G566" s="40">
        <v>1</v>
      </c>
      <c r="H566" s="41"/>
      <c r="I566" s="42"/>
      <c r="J566" s="43">
        <f>IF(AND(G566= "",H566= ""), 0, ROUND(ROUND(I566, 2) * ROUND(IF(H566="",G566,H566),  0), 2))</f>
        <v/>
      </c>
      <c r="K566" s="7"/>
      <c r="M566" s="44">
        <v>0.2</v>
      </c>
      <c r="Q566" s="7">
        <v>1414</v>
      </c>
    </row>
    <row r="567" spans="1:17" hidden="1">
      <c r="A567" s="7" t="s">
        <v>50</v>
      </c>
    </row>
    <row r="568" spans="1:17" hidden="1">
      <c r="A568" s="7" t="s">
        <v>213</v>
      </c>
    </row>
    <row r="569" spans="1:17">
      <c r="A569" s="7" t="s">
        <v>224</v>
      </c>
      <c r="B569" s="38"/>
      <c r="J569" s="38"/>
    </row>
    <row r="570" spans="1:17" ht="18.0125" customHeight="1">
      <c r="B570" s="38"/>
      <c r="C570" s="45" t="s">
        <v>225</v>
      </c>
      <c r="D570" s="46"/>
      <c r="E570" s="46"/>
      <c r="F570" s="47"/>
      <c r="G570" s="47"/>
      <c r="H570" s="47"/>
      <c r="I570" s="47"/>
      <c r="J570" s="48"/>
    </row>
    <row r="571" spans="1:17">
      <c r="B571" s="38"/>
      <c r="C571" s="49"/>
      <c r="D571" s="7"/>
      <c r="E571" s="7"/>
      <c r="F571" s="7"/>
      <c r="G571" s="7"/>
      <c r="H571" s="7"/>
      <c r="I571" s="7"/>
      <c r="J571" s="8"/>
    </row>
    <row r="572" spans="1:17">
      <c r="B572" s="38"/>
      <c r="C572" s="50" t="s">
        <v>67</v>
      </c>
      <c r="D572" s="51"/>
      <c r="E572" s="51"/>
      <c r="F572" s="52">
        <f>SUMIF(K527:K569, IF(K526="","",K526), J527:J569)</f>
        <v/>
      </c>
      <c r="G572" s="52"/>
      <c r="H572" s="52"/>
      <c r="I572" s="52"/>
      <c r="J572" s="53"/>
    </row>
    <row r="573" spans="1:17" hidden="1">
      <c r="B573" s="38"/>
      <c r="C573" s="54" t="s">
        <v>68</v>
      </c>
      <c r="D573" s="34"/>
      <c r="E573" s="34"/>
      <c r="F573" s="55">
        <f>ROUND(SUMIF(K527:K569, IF(K526="","",K526), J527:J569) * 0.2, 2)</f>
        <v/>
      </c>
      <c r="G573" s="55"/>
      <c r="H573" s="55"/>
      <c r="I573" s="55"/>
      <c r="J573" s="56"/>
    </row>
    <row r="574" spans="1:17" hidden="1">
      <c r="B574" s="38"/>
      <c r="C574" s="50" t="s">
        <v>69</v>
      </c>
      <c r="D574" s="51"/>
      <c r="E574" s="51"/>
      <c r="F574" s="52">
        <f>SUM(F572:F573)</f>
        <v/>
      </c>
      <c r="G574" s="52"/>
      <c r="H574" s="52"/>
      <c r="I574" s="52"/>
      <c r="J574" s="53"/>
    </row>
    <row r="575" spans="1:17" ht="39.6275" customHeight="1">
      <c r="A575" s="7">
        <v>6</v>
      </c>
      <c r="B575" s="29" t="s">
        <v>226</v>
      </c>
      <c r="C575" s="60" t="s">
        <v>228</v>
      </c>
      <c r="D575" s="60"/>
      <c r="E575" s="60"/>
      <c r="F575" s="60"/>
      <c r="G575" s="60"/>
      <c r="H575" s="60"/>
      <c r="I575" s="60"/>
      <c r="J575" s="61"/>
      <c r="K575" s="7"/>
    </row>
    <row r="576" spans="1:17" hidden="1">
      <c r="A576" s="7" t="s">
        <v>213</v>
      </c>
    </row>
    <row r="577" spans="1:17" hidden="1">
      <c r="A577" s="7" t="s">
        <v>213</v>
      </c>
    </row>
    <row r="578" spans="1:17" hidden="1">
      <c r="A578" s="7" t="s">
        <v>213</v>
      </c>
    </row>
    <row r="579" spans="1:17" hidden="1">
      <c r="A579" s="7" t="s">
        <v>213</v>
      </c>
    </row>
    <row r="580" spans="1:17" hidden="1">
      <c r="A580" s="7" t="s">
        <v>213</v>
      </c>
    </row>
    <row r="581" spans="1:17" hidden="1">
      <c r="A581" s="7" t="s">
        <v>213</v>
      </c>
    </row>
    <row r="582" spans="1:17" hidden="1">
      <c r="A582" s="7" t="s">
        <v>213</v>
      </c>
    </row>
    <row r="583" spans="1:17" hidden="1">
      <c r="A583" s="7" t="s">
        <v>213</v>
      </c>
    </row>
    <row r="584" spans="1:17">
      <c r="A584" s="7">
        <v>9</v>
      </c>
      <c r="B584" s="36" t="s">
        <v>229</v>
      </c>
      <c r="C584" s="37" t="s">
        <v>230</v>
      </c>
      <c r="D584" s="38"/>
      <c r="E584" s="38"/>
      <c r="F584" s="39" t="s">
        <v>12</v>
      </c>
      <c r="G584" s="40">
        <v>5</v>
      </c>
      <c r="H584" s="41"/>
      <c r="I584" s="42"/>
      <c r="J584" s="43">
        <f>IF(AND(G584= "",H584= ""), 0, ROUND(ROUND(I584, 2) * ROUND(IF(H584="",G584,H584),  0), 2))</f>
        <v/>
      </c>
      <c r="K584" s="7"/>
      <c r="M584" s="44">
        <v>0.2</v>
      </c>
      <c r="Q584" s="7">
        <v>1414</v>
      </c>
    </row>
    <row r="585" spans="1:17" hidden="1">
      <c r="A585" s="7" t="s">
        <v>50</v>
      </c>
    </row>
    <row r="586" spans="1:17" ht="27.225" customHeight="1">
      <c r="A586" s="7">
        <v>9</v>
      </c>
      <c r="B586" s="36" t="s">
        <v>231</v>
      </c>
      <c r="C586" s="37" t="s">
        <v>232</v>
      </c>
      <c r="D586" s="38"/>
      <c r="E586" s="38"/>
      <c r="F586" s="39" t="s">
        <v>53</v>
      </c>
      <c r="G586" s="40">
        <v>1</v>
      </c>
      <c r="H586" s="41"/>
      <c r="I586" s="42"/>
      <c r="J586" s="43">
        <f>IF(AND(G586= "",H586= ""), 0, ROUND(ROUND(I586, 2) * ROUND(IF(H586="",G586,H586),  0), 2))</f>
        <v/>
      </c>
      <c r="K586" s="7"/>
      <c r="M586" s="44">
        <v>0.2</v>
      </c>
      <c r="Q586" s="7">
        <v>1414</v>
      </c>
    </row>
    <row r="587" spans="1:17" hidden="1">
      <c r="A587" s="7" t="s">
        <v>50</v>
      </c>
    </row>
    <row r="588" spans="1:17">
      <c r="A588" s="7">
        <v>9</v>
      </c>
      <c r="B588" s="36" t="s">
        <v>233</v>
      </c>
      <c r="C588" s="37" t="s">
        <v>234</v>
      </c>
      <c r="D588" s="38"/>
      <c r="E588" s="38"/>
      <c r="F588" s="39" t="s">
        <v>12</v>
      </c>
      <c r="G588" s="40">
        <v>5</v>
      </c>
      <c r="H588" s="41"/>
      <c r="I588" s="42"/>
      <c r="J588" s="43">
        <f>IF(AND(G588= "",H588= ""), 0, ROUND(ROUND(I588, 2) * ROUND(IF(H588="",G588,H588),  0), 2))</f>
        <v/>
      </c>
      <c r="K588" s="7"/>
      <c r="M588" s="44">
        <v>0.2</v>
      </c>
      <c r="Q588" s="7">
        <v>1414</v>
      </c>
    </row>
    <row r="589" spans="1:17" hidden="1">
      <c r="A589" s="7" t="s">
        <v>50</v>
      </c>
    </row>
    <row r="590" spans="1:17" ht="27.225" customHeight="1">
      <c r="A590" s="7">
        <v>9</v>
      </c>
      <c r="B590" s="36" t="s">
        <v>235</v>
      </c>
      <c r="C590" s="37" t="s">
        <v>236</v>
      </c>
      <c r="D590" s="38"/>
      <c r="E590" s="38"/>
      <c r="F590" s="39" t="s">
        <v>53</v>
      </c>
      <c r="G590" s="40">
        <v>1</v>
      </c>
      <c r="H590" s="41"/>
      <c r="I590" s="42"/>
      <c r="J590" s="43">
        <f>IF(AND(G590= "",H590= ""), 0, ROUND(ROUND(I590, 2) * ROUND(IF(H590="",G590,H590),  0), 2))</f>
        <v/>
      </c>
      <c r="K590" s="7"/>
      <c r="M590" s="44">
        <v>0.2</v>
      </c>
      <c r="Q590" s="7">
        <v>1414</v>
      </c>
    </row>
    <row r="591" spans="1:17" hidden="1">
      <c r="A591" s="7" t="s">
        <v>50</v>
      </c>
    </row>
    <row r="592" spans="1:17" hidden="1">
      <c r="A592" s="7" t="s">
        <v>213</v>
      </c>
    </row>
    <row r="593" spans="1:11">
      <c r="A593" s="7" t="s">
        <v>224</v>
      </c>
      <c r="B593" s="38"/>
      <c r="J593" s="38"/>
    </row>
    <row r="594" spans="1:11" ht="36.025" customHeight="1">
      <c r="B594" s="38"/>
      <c r="C594" s="45" t="s">
        <v>237</v>
      </c>
      <c r="D594" s="46"/>
      <c r="E594" s="46"/>
      <c r="F594" s="47"/>
      <c r="G594" s="47"/>
      <c r="H594" s="47"/>
      <c r="I594" s="47"/>
      <c r="J594" s="48"/>
    </row>
    <row r="595" spans="1:11">
      <c r="B595" s="38"/>
      <c r="C595" s="49"/>
      <c r="D595" s="7"/>
      <c r="E595" s="7"/>
      <c r="F595" s="7"/>
      <c r="G595" s="7"/>
      <c r="H595" s="7"/>
      <c r="I595" s="7"/>
      <c r="J595" s="8"/>
    </row>
    <row r="596" spans="1:11">
      <c r="B596" s="38"/>
      <c r="C596" s="50" t="s">
        <v>67</v>
      </c>
      <c r="D596" s="51"/>
      <c r="E596" s="51"/>
      <c r="F596" s="52">
        <f>SUMIF(K576:K593, IF(K575="","",K575), J576:J593)</f>
        <v/>
      </c>
      <c r="G596" s="52"/>
      <c r="H596" s="52"/>
      <c r="I596" s="52"/>
      <c r="J596" s="53"/>
    </row>
    <row r="597" spans="1:11" hidden="1">
      <c r="B597" s="38"/>
      <c r="C597" s="54" t="s">
        <v>68</v>
      </c>
      <c r="D597" s="34"/>
      <c r="E597" s="34"/>
      <c r="F597" s="55">
        <f>ROUND(SUMIF(K576:K593, IF(K575="","",K575), J576:J593) * 0.2, 2)</f>
        <v/>
      </c>
      <c r="G597" s="55"/>
      <c r="H597" s="55"/>
      <c r="I597" s="55"/>
      <c r="J597" s="56"/>
    </row>
    <row r="598" spans="1:11" hidden="1">
      <c r="B598" s="38"/>
      <c r="C598" s="50" t="s">
        <v>69</v>
      </c>
      <c r="D598" s="51"/>
      <c r="E598" s="51"/>
      <c r="F598" s="52">
        <f>SUM(F596:F597)</f>
        <v/>
      </c>
      <c r="G598" s="52"/>
      <c r="H598" s="52"/>
      <c r="I598" s="52"/>
      <c r="J598" s="53"/>
    </row>
    <row r="599" spans="1:11" ht="39.6275" customHeight="1">
      <c r="A599" s="7">
        <v>6</v>
      </c>
      <c r="B599" s="29" t="s">
        <v>238</v>
      </c>
      <c r="C599" s="60" t="s">
        <v>240</v>
      </c>
      <c r="D599" s="60"/>
      <c r="E599" s="60"/>
      <c r="F599" s="60"/>
      <c r="G599" s="60"/>
      <c r="H599" s="60"/>
      <c r="I599" s="60"/>
      <c r="J599" s="61"/>
      <c r="K599" s="7"/>
    </row>
    <row r="600" spans="1:11" hidden="1">
      <c r="A600" s="7" t="s">
        <v>213</v>
      </c>
    </row>
    <row r="601" spans="1:11" hidden="1">
      <c r="A601" s="7" t="s">
        <v>213</v>
      </c>
    </row>
    <row r="602" spans="1:11" hidden="1">
      <c r="A602" s="7" t="s">
        <v>213</v>
      </c>
    </row>
    <row r="603" spans="1:11" hidden="1">
      <c r="A603" s="7" t="s">
        <v>213</v>
      </c>
    </row>
    <row r="604" spans="1:11" hidden="1">
      <c r="A604" s="7" t="s">
        <v>213</v>
      </c>
    </row>
    <row r="605" spans="1:11" hidden="1">
      <c r="A605" s="7" t="s">
        <v>213</v>
      </c>
    </row>
    <row r="606" spans="1:11" hidden="1">
      <c r="A606" s="7" t="s">
        <v>213</v>
      </c>
    </row>
    <row r="607" spans="1:11" hidden="1">
      <c r="A607" s="7" t="s">
        <v>213</v>
      </c>
    </row>
    <row r="608" spans="1:11" hidden="1">
      <c r="A608" s="7" t="s">
        <v>213</v>
      </c>
    </row>
    <row r="609" spans="1:17" hidden="1">
      <c r="A609" s="7" t="s">
        <v>213</v>
      </c>
    </row>
    <row r="610" spans="1:17" hidden="1">
      <c r="A610" s="7" t="s">
        <v>213</v>
      </c>
    </row>
    <row r="611" spans="1:17" hidden="1">
      <c r="A611" s="7" t="s">
        <v>213</v>
      </c>
    </row>
    <row r="612" spans="1:17" hidden="1">
      <c r="A612" s="7" t="s">
        <v>213</v>
      </c>
    </row>
    <row r="613" spans="1:17" hidden="1">
      <c r="A613" s="7" t="s">
        <v>213</v>
      </c>
    </row>
    <row r="614" spans="1:17" hidden="1">
      <c r="A614" s="7" t="s">
        <v>213</v>
      </c>
    </row>
    <row r="615" spans="1:17" hidden="1">
      <c r="A615" s="7" t="s">
        <v>213</v>
      </c>
    </row>
    <row r="616" spans="1:17" ht="27.225" customHeight="1">
      <c r="A616" s="7">
        <v>9</v>
      </c>
      <c r="B616" s="36" t="s">
        <v>241</v>
      </c>
      <c r="C616" s="37" t="s">
        <v>242</v>
      </c>
      <c r="D616" s="38"/>
      <c r="E616" s="38"/>
      <c r="F616" s="39" t="s">
        <v>53</v>
      </c>
      <c r="G616" s="40">
        <v>1</v>
      </c>
      <c r="H616" s="41"/>
      <c r="I616" s="42"/>
      <c r="J616" s="43">
        <f>IF(AND(G616= "",H616= ""), 0, ROUND(ROUND(I616, 2) * ROUND(IF(H616="",G616,H616),  0), 2))</f>
        <v/>
      </c>
      <c r="K616" s="7"/>
      <c r="M616" s="44">
        <v>0.2</v>
      </c>
      <c r="Q616" s="7">
        <v>1414</v>
      </c>
    </row>
    <row r="617" spans="1:17" hidden="1">
      <c r="A617" s="7" t="s">
        <v>50</v>
      </c>
    </row>
    <row r="618" spans="1:17" ht="27.225" customHeight="1">
      <c r="A618" s="7">
        <v>9</v>
      </c>
      <c r="B618" s="36" t="s">
        <v>243</v>
      </c>
      <c r="C618" s="37" t="s">
        <v>244</v>
      </c>
      <c r="D618" s="38"/>
      <c r="E618" s="38"/>
      <c r="F618" s="39" t="s">
        <v>53</v>
      </c>
      <c r="G618" s="40">
        <v>1</v>
      </c>
      <c r="H618" s="41"/>
      <c r="I618" s="42"/>
      <c r="J618" s="43">
        <f>IF(AND(G618= "",H618= ""), 0, ROUND(ROUND(I618, 2) * ROUND(IF(H618="",G618,H618),  0), 2))</f>
        <v/>
      </c>
      <c r="K618" s="7"/>
      <c r="M618" s="44">
        <v>0.2</v>
      </c>
      <c r="Q618" s="7">
        <v>1414</v>
      </c>
    </row>
    <row r="619" spans="1:17" hidden="1">
      <c r="A619" s="7" t="s">
        <v>50</v>
      </c>
    </row>
    <row r="620" spans="1:17" hidden="1">
      <c r="A620" s="7" t="s">
        <v>213</v>
      </c>
    </row>
    <row r="621" spans="1:17" hidden="1">
      <c r="A621" s="7" t="s">
        <v>213</v>
      </c>
    </row>
    <row r="622" spans="1:17" hidden="1">
      <c r="A622" s="7" t="s">
        <v>213</v>
      </c>
    </row>
    <row r="623" spans="1:17" hidden="1">
      <c r="A623" s="7" t="s">
        <v>213</v>
      </c>
    </row>
    <row r="624" spans="1:17" hidden="1">
      <c r="A624" s="7" t="s">
        <v>213</v>
      </c>
    </row>
    <row r="625" spans="1:17" hidden="1">
      <c r="A625" s="7" t="s">
        <v>213</v>
      </c>
    </row>
    <row r="626" spans="1:17" hidden="1">
      <c r="A626" s="7" t="s">
        <v>213</v>
      </c>
    </row>
    <row r="627" spans="1:17" hidden="1">
      <c r="A627" s="7" t="s">
        <v>213</v>
      </c>
    </row>
    <row r="628" spans="1:17" hidden="1">
      <c r="A628" s="7" t="s">
        <v>213</v>
      </c>
    </row>
    <row r="629" spans="1:17" hidden="1">
      <c r="A629" s="7" t="s">
        <v>213</v>
      </c>
    </row>
    <row r="630" spans="1:17" hidden="1">
      <c r="A630" s="7" t="s">
        <v>213</v>
      </c>
    </row>
    <row r="631" spans="1:17" hidden="1">
      <c r="A631" s="7" t="s">
        <v>213</v>
      </c>
    </row>
    <row r="632" spans="1:17" hidden="1">
      <c r="A632" s="7" t="s">
        <v>213</v>
      </c>
    </row>
    <row r="633" spans="1:17" ht="27.225" customHeight="1">
      <c r="A633" s="7">
        <v>9</v>
      </c>
      <c r="B633" s="36" t="s">
        <v>245</v>
      </c>
      <c r="C633" s="37" t="s">
        <v>246</v>
      </c>
      <c r="D633" s="38"/>
      <c r="E633" s="38"/>
      <c r="F633" s="39" t="s">
        <v>53</v>
      </c>
      <c r="G633" s="40">
        <v>30</v>
      </c>
      <c r="H633" s="41"/>
      <c r="I633" s="42"/>
      <c r="J633" s="43">
        <f>IF(AND(G633= "",H633= ""), 0, ROUND(ROUND(I633, 2) * ROUND(IF(H633="",G633,H633),  0), 2))</f>
        <v/>
      </c>
      <c r="K633" s="7"/>
      <c r="M633" s="44">
        <v>0.2</v>
      </c>
      <c r="Q633" s="7">
        <v>1414</v>
      </c>
    </row>
    <row r="634" spans="1:17" hidden="1">
      <c r="A634" s="7" t="s">
        <v>50</v>
      </c>
    </row>
    <row r="635" spans="1:17" ht="27.225" customHeight="1">
      <c r="A635" s="7">
        <v>9</v>
      </c>
      <c r="B635" s="36" t="s">
        <v>247</v>
      </c>
      <c r="C635" s="37" t="s">
        <v>248</v>
      </c>
      <c r="D635" s="38"/>
      <c r="E635" s="38"/>
      <c r="F635" s="39" t="s">
        <v>53</v>
      </c>
      <c r="G635" s="40">
        <v>30</v>
      </c>
      <c r="H635" s="41"/>
      <c r="I635" s="42"/>
      <c r="J635" s="43">
        <f>IF(AND(G635= "",H635= ""), 0, ROUND(ROUND(I635, 2) * ROUND(IF(H635="",G635,H635),  0), 2))</f>
        <v/>
      </c>
      <c r="K635" s="7"/>
      <c r="M635" s="44">
        <v>0.2</v>
      </c>
      <c r="Q635" s="7">
        <v>1414</v>
      </c>
    </row>
    <row r="636" spans="1:17" hidden="1">
      <c r="A636" s="7" t="s">
        <v>50</v>
      </c>
    </row>
    <row r="637" spans="1:17" hidden="1">
      <c r="A637" s="7" t="s">
        <v>213</v>
      </c>
    </row>
    <row r="638" spans="1:17" hidden="1">
      <c r="A638" s="7" t="s">
        <v>213</v>
      </c>
    </row>
    <row r="639" spans="1:17" hidden="1">
      <c r="A639" s="7" t="s">
        <v>213</v>
      </c>
    </row>
    <row r="640" spans="1:17" hidden="1">
      <c r="A640" s="7" t="s">
        <v>213</v>
      </c>
    </row>
    <row r="641" spans="1:17" hidden="1">
      <c r="A641" s="7" t="s">
        <v>213</v>
      </c>
    </row>
    <row r="642" spans="1:17" hidden="1">
      <c r="A642" s="7" t="s">
        <v>213</v>
      </c>
    </row>
    <row r="643" spans="1:17" hidden="1">
      <c r="A643" s="7" t="s">
        <v>213</v>
      </c>
    </row>
    <row r="644" spans="1:17">
      <c r="A644" s="7">
        <v>9</v>
      </c>
      <c r="B644" s="36" t="s">
        <v>249</v>
      </c>
      <c r="C644" s="37" t="s">
        <v>250</v>
      </c>
      <c r="D644" s="38"/>
      <c r="E644" s="38"/>
      <c r="F644" s="39" t="s">
        <v>53</v>
      </c>
      <c r="G644" s="40">
        <v>1</v>
      </c>
      <c r="H644" s="41"/>
      <c r="I644" s="42"/>
      <c r="J644" s="43">
        <f>IF(AND(G644= "",H644= ""), 0, ROUND(ROUND(I644, 2) * ROUND(IF(H644="",G644,H644),  0), 2))</f>
        <v/>
      </c>
      <c r="K644" s="7"/>
      <c r="M644" s="44">
        <v>0.2</v>
      </c>
      <c r="Q644" s="7">
        <v>1414</v>
      </c>
    </row>
    <row r="645" spans="1:17" hidden="1">
      <c r="A645" s="7" t="s">
        <v>50</v>
      </c>
    </row>
    <row r="646" spans="1:17">
      <c r="A646" s="7">
        <v>9</v>
      </c>
      <c r="B646" s="36" t="s">
        <v>251</v>
      </c>
      <c r="C646" s="37" t="s">
        <v>252</v>
      </c>
      <c r="D646" s="38"/>
      <c r="E646" s="38"/>
      <c r="F646" s="39" t="s">
        <v>53</v>
      </c>
      <c r="G646" s="40">
        <v>1</v>
      </c>
      <c r="H646" s="41"/>
      <c r="I646" s="42"/>
      <c r="J646" s="43">
        <f>IF(AND(G646= "",H646= ""), 0, ROUND(ROUND(I646, 2) * ROUND(IF(H646="",G646,H646),  0), 2))</f>
        <v/>
      </c>
      <c r="K646" s="7"/>
      <c r="M646" s="44">
        <v>0.2</v>
      </c>
      <c r="Q646" s="7">
        <v>1414</v>
      </c>
    </row>
    <row r="647" spans="1:17" hidden="1">
      <c r="A647" s="7" t="s">
        <v>50</v>
      </c>
    </row>
    <row r="648" spans="1:17">
      <c r="A648" s="7">
        <v>9</v>
      </c>
      <c r="B648" s="36" t="s">
        <v>253</v>
      </c>
      <c r="C648" s="37" t="s">
        <v>254</v>
      </c>
      <c r="D648" s="38"/>
      <c r="E648" s="38"/>
      <c r="F648" s="39" t="s">
        <v>53</v>
      </c>
      <c r="G648" s="40">
        <v>1</v>
      </c>
      <c r="H648" s="41"/>
      <c r="I648" s="42"/>
      <c r="J648" s="43">
        <f>IF(AND(G648= "",H648= ""), 0, ROUND(ROUND(I648, 2) * ROUND(IF(H648="",G648,H648),  0), 2))</f>
        <v/>
      </c>
      <c r="K648" s="7"/>
      <c r="M648" s="44">
        <v>0.2</v>
      </c>
      <c r="Q648" s="7">
        <v>1414</v>
      </c>
    </row>
    <row r="649" spans="1:17" hidden="1">
      <c r="A649" s="7" t="s">
        <v>50</v>
      </c>
    </row>
    <row r="650" spans="1:17">
      <c r="A650" s="7">
        <v>9</v>
      </c>
      <c r="B650" s="36" t="s">
        <v>255</v>
      </c>
      <c r="C650" s="37" t="s">
        <v>252</v>
      </c>
      <c r="D650" s="38"/>
      <c r="E650" s="38"/>
      <c r="F650" s="39" t="s">
        <v>53</v>
      </c>
      <c r="G650" s="40">
        <v>1</v>
      </c>
      <c r="H650" s="41"/>
      <c r="I650" s="42"/>
      <c r="J650" s="43">
        <f>IF(AND(G650= "",H650= ""), 0, ROUND(ROUND(I650, 2) * ROUND(IF(H650="",G650,H650),  0), 2))</f>
        <v/>
      </c>
      <c r="K650" s="7"/>
      <c r="M650" s="44">
        <v>0.2</v>
      </c>
      <c r="Q650" s="7">
        <v>1414</v>
      </c>
    </row>
    <row r="651" spans="1:17" hidden="1">
      <c r="A651" s="7" t="s">
        <v>50</v>
      </c>
    </row>
    <row r="652" spans="1:17" ht="27.225" customHeight="1">
      <c r="A652" s="7">
        <v>9</v>
      </c>
      <c r="B652" s="36" t="s">
        <v>256</v>
      </c>
      <c r="C652" s="37" t="s">
        <v>257</v>
      </c>
      <c r="D652" s="38"/>
      <c r="E652" s="38"/>
      <c r="F652" s="39" t="s">
        <v>53</v>
      </c>
      <c r="G652" s="40">
        <v>30</v>
      </c>
      <c r="H652" s="41"/>
      <c r="I652" s="42"/>
      <c r="J652" s="43">
        <f>IF(AND(G652= "",H652= ""), 0, ROUND(ROUND(I652, 2) * ROUND(IF(H652="",G652,H652),  0), 2))</f>
        <v/>
      </c>
      <c r="K652" s="7"/>
      <c r="M652" s="44">
        <v>0.2</v>
      </c>
      <c r="Q652" s="7">
        <v>1414</v>
      </c>
    </row>
    <row r="653" spans="1:17" hidden="1">
      <c r="A653" s="7" t="s">
        <v>50</v>
      </c>
    </row>
    <row r="654" spans="1:17" ht="39.4763" customHeight="1">
      <c r="A654" s="7">
        <v>9</v>
      </c>
      <c r="B654" s="36" t="s">
        <v>258</v>
      </c>
      <c r="C654" s="37" t="s">
        <v>259</v>
      </c>
      <c r="D654" s="38"/>
      <c r="E654" s="38"/>
      <c r="F654" s="39" t="s">
        <v>53</v>
      </c>
      <c r="G654" s="40">
        <v>30</v>
      </c>
      <c r="H654" s="41"/>
      <c r="I654" s="42"/>
      <c r="J654" s="43">
        <f>IF(AND(G654= "",H654= ""), 0, ROUND(ROUND(I654, 2) * ROUND(IF(H654="",G654,H654),  0), 2))</f>
        <v/>
      </c>
      <c r="K654" s="7"/>
      <c r="M654" s="44">
        <v>0.2</v>
      </c>
      <c r="Q654" s="7">
        <v>1414</v>
      </c>
    </row>
    <row r="655" spans="1:17" hidden="1">
      <c r="A655" s="7" t="s">
        <v>50</v>
      </c>
    </row>
    <row r="656" spans="1:17" hidden="1">
      <c r="A656" s="7" t="s">
        <v>213</v>
      </c>
    </row>
    <row r="657" spans="1:11">
      <c r="A657" s="7" t="s">
        <v>224</v>
      </c>
      <c r="B657" s="38"/>
      <c r="J657" s="38"/>
    </row>
    <row r="658" spans="1:11" ht="36.025" customHeight="1">
      <c r="B658" s="38"/>
      <c r="C658" s="45" t="s">
        <v>260</v>
      </c>
      <c r="D658" s="46"/>
      <c r="E658" s="46"/>
      <c r="F658" s="47"/>
      <c r="G658" s="47"/>
      <c r="H658" s="47"/>
      <c r="I658" s="47"/>
      <c r="J658" s="48"/>
    </row>
    <row r="659" spans="1:11">
      <c r="B659" s="38"/>
      <c r="C659" s="49"/>
      <c r="D659" s="7"/>
      <c r="E659" s="7"/>
      <c r="F659" s="7"/>
      <c r="G659" s="7"/>
      <c r="H659" s="7"/>
      <c r="I659" s="7"/>
      <c r="J659" s="8"/>
    </row>
    <row r="660" spans="1:11">
      <c r="B660" s="38"/>
      <c r="C660" s="50" t="s">
        <v>67</v>
      </c>
      <c r="D660" s="51"/>
      <c r="E660" s="51"/>
      <c r="F660" s="52">
        <f>SUMIF(K600:K657, IF(K599="","",K599), J600:J657)</f>
        <v/>
      </c>
      <c r="G660" s="52"/>
      <c r="H660" s="52"/>
      <c r="I660" s="52"/>
      <c r="J660" s="53"/>
    </row>
    <row r="661" spans="1:11" hidden="1">
      <c r="B661" s="38"/>
      <c r="C661" s="54" t="s">
        <v>68</v>
      </c>
      <c r="D661" s="34"/>
      <c r="E661" s="34"/>
      <c r="F661" s="55">
        <f>ROUND(SUMIF(K600:K657, IF(K599="","",K599), J600:J657) * 0.2, 2)</f>
        <v/>
      </c>
      <c r="G661" s="55"/>
      <c r="H661" s="55"/>
      <c r="I661" s="55"/>
      <c r="J661" s="56"/>
    </row>
    <row r="662" spans="1:11" hidden="1">
      <c r="B662" s="38"/>
      <c r="C662" s="50" t="s">
        <v>69</v>
      </c>
      <c r="D662" s="51"/>
      <c r="E662" s="51"/>
      <c r="F662" s="52">
        <f>SUM(F660:F661)</f>
        <v/>
      </c>
      <c r="G662" s="52"/>
      <c r="H662" s="52"/>
      <c r="I662" s="52"/>
      <c r="J662" s="53"/>
    </row>
    <row r="663" spans="1:11" ht="16.1838" customHeight="1">
      <c r="A663" s="7">
        <v>6</v>
      </c>
      <c r="B663" s="29" t="s">
        <v>261</v>
      </c>
      <c r="C663" s="60" t="s">
        <v>263</v>
      </c>
      <c r="D663" s="60"/>
      <c r="E663" s="60"/>
      <c r="F663" s="60"/>
      <c r="G663" s="60"/>
      <c r="H663" s="60"/>
      <c r="I663" s="60"/>
      <c r="J663" s="61"/>
      <c r="K663" s="7"/>
    </row>
    <row r="664" spans="1:11" hidden="1">
      <c r="A664" s="7" t="s">
        <v>213</v>
      </c>
    </row>
    <row r="665" spans="1:11" hidden="1">
      <c r="A665" s="7" t="s">
        <v>213</v>
      </c>
    </row>
    <row r="666" spans="1:11" hidden="1">
      <c r="A666" s="7" t="s">
        <v>213</v>
      </c>
    </row>
    <row r="667" spans="1:11" hidden="1">
      <c r="A667" s="7" t="s">
        <v>213</v>
      </c>
    </row>
    <row r="668" spans="1:11" hidden="1">
      <c r="A668" s="7" t="s">
        <v>213</v>
      </c>
    </row>
    <row r="669" spans="1:11" hidden="1">
      <c r="A669" s="7" t="s">
        <v>213</v>
      </c>
    </row>
    <row r="670" spans="1:11" hidden="1">
      <c r="A670" s="7" t="s">
        <v>213</v>
      </c>
    </row>
    <row r="671" spans="1:11" hidden="1">
      <c r="A671" s="7" t="s">
        <v>213</v>
      </c>
    </row>
    <row r="672" spans="1:11" hidden="1">
      <c r="A672" s="7" t="s">
        <v>213</v>
      </c>
    </row>
    <row r="673" spans="1:17" ht="27.225" customHeight="1">
      <c r="A673" s="7">
        <v>9</v>
      </c>
      <c r="B673" s="36" t="s">
        <v>264</v>
      </c>
      <c r="C673" s="37" t="s">
        <v>265</v>
      </c>
      <c r="D673" s="38"/>
      <c r="E673" s="38"/>
      <c r="F673" s="39" t="s">
        <v>53</v>
      </c>
      <c r="G673" s="40">
        <v>1</v>
      </c>
      <c r="H673" s="41"/>
      <c r="I673" s="42"/>
      <c r="J673" s="43">
        <f>IF(AND(G673= "",H673= ""), 0, ROUND(ROUND(I673, 2) * ROUND(IF(H673="",G673,H673),  0), 2))</f>
        <v/>
      </c>
      <c r="K673" s="7"/>
      <c r="M673" s="44">
        <v>0.2</v>
      </c>
      <c r="Q673" s="7">
        <v>1414</v>
      </c>
    </row>
    <row r="674" spans="1:17" hidden="1">
      <c r="A674" s="7" t="s">
        <v>50</v>
      </c>
    </row>
    <row r="675" spans="1:17" hidden="1">
      <c r="A675" s="7" t="s">
        <v>213</v>
      </c>
    </row>
    <row r="676" spans="1:17">
      <c r="A676" s="7" t="s">
        <v>224</v>
      </c>
      <c r="B676" s="38"/>
      <c r="J676" s="38"/>
    </row>
    <row r="677" spans="1:17">
      <c r="B677" s="38"/>
      <c r="C677" s="45" t="s">
        <v>266</v>
      </c>
      <c r="D677" s="46"/>
      <c r="E677" s="46"/>
      <c r="F677" s="47"/>
      <c r="G677" s="47"/>
      <c r="H677" s="47"/>
      <c r="I677" s="47"/>
      <c r="J677" s="48"/>
    </row>
    <row r="678" spans="1:17">
      <c r="B678" s="38"/>
      <c r="C678" s="49"/>
      <c r="D678" s="7"/>
      <c r="E678" s="7"/>
      <c r="F678" s="7"/>
      <c r="G678" s="7"/>
      <c r="H678" s="7"/>
      <c r="I678" s="7"/>
      <c r="J678" s="8"/>
    </row>
    <row r="679" spans="1:17">
      <c r="B679" s="38"/>
      <c r="C679" s="50" t="s">
        <v>67</v>
      </c>
      <c r="D679" s="51"/>
      <c r="E679" s="51"/>
      <c r="F679" s="52">
        <f>SUMIF(K664:K676, IF(K663="","",K663), J664:J676)</f>
        <v/>
      </c>
      <c r="G679" s="52"/>
      <c r="H679" s="52"/>
      <c r="I679" s="52"/>
      <c r="J679" s="53"/>
    </row>
    <row r="680" spans="1:17" hidden="1">
      <c r="B680" s="38"/>
      <c r="C680" s="54" t="s">
        <v>68</v>
      </c>
      <c r="D680" s="34"/>
      <c r="E680" s="34"/>
      <c r="F680" s="55">
        <f>ROUND(SUMIF(K664:K676, IF(K663="","",K663), J664:J676) * 0.2, 2)</f>
        <v/>
      </c>
      <c r="G680" s="55"/>
      <c r="H680" s="55"/>
      <c r="I680" s="55"/>
      <c r="J680" s="56"/>
    </row>
    <row r="681" spans="1:17" hidden="1">
      <c r="B681" s="38"/>
      <c r="C681" s="50" t="s">
        <v>69</v>
      </c>
      <c r="D681" s="51"/>
      <c r="E681" s="51"/>
      <c r="F681" s="52">
        <f>SUM(F679:F680)</f>
        <v/>
      </c>
      <c r="G681" s="52"/>
      <c r="H681" s="52"/>
      <c r="I681" s="52"/>
      <c r="J681" s="53"/>
    </row>
    <row r="682" spans="1:17" ht="16.1838" customHeight="1">
      <c r="A682" s="7">
        <v>6</v>
      </c>
      <c r="B682" s="29" t="s">
        <v>267</v>
      </c>
      <c r="C682" s="60" t="s">
        <v>269</v>
      </c>
      <c r="D682" s="60"/>
      <c r="E682" s="60"/>
      <c r="F682" s="60"/>
      <c r="G682" s="60"/>
      <c r="H682" s="60"/>
      <c r="I682" s="60"/>
      <c r="J682" s="61"/>
      <c r="K682" s="7"/>
    </row>
    <row r="683" spans="1:17" hidden="1">
      <c r="A683" s="7" t="s">
        <v>213</v>
      </c>
    </row>
    <row r="684" spans="1:17" hidden="1">
      <c r="A684" s="7" t="s">
        <v>213</v>
      </c>
    </row>
    <row r="685" spans="1:17" hidden="1">
      <c r="A685" s="7" t="s">
        <v>213</v>
      </c>
    </row>
    <row r="686" spans="1:17" hidden="1">
      <c r="A686" s="7" t="s">
        <v>213</v>
      </c>
    </row>
    <row r="687" spans="1:17" hidden="1">
      <c r="A687" s="7" t="s">
        <v>213</v>
      </c>
    </row>
    <row r="688" spans="1:17" hidden="1">
      <c r="A688" s="7" t="s">
        <v>213</v>
      </c>
    </row>
    <row r="689" spans="1:17" hidden="1">
      <c r="A689" s="7" t="s">
        <v>213</v>
      </c>
    </row>
    <row r="690" spans="1:17" hidden="1">
      <c r="A690" s="7" t="s">
        <v>213</v>
      </c>
    </row>
    <row r="691" spans="1:17" hidden="1">
      <c r="A691" s="7" t="s">
        <v>213</v>
      </c>
    </row>
    <row r="692" spans="1:17" hidden="1">
      <c r="A692" s="7" t="s">
        <v>213</v>
      </c>
    </row>
    <row r="693" spans="1:17" hidden="1">
      <c r="A693" s="7" t="s">
        <v>213</v>
      </c>
    </row>
    <row r="694" spans="1:17" ht="51.7275" customHeight="1">
      <c r="A694" s="7">
        <v>9</v>
      </c>
      <c r="B694" s="36" t="s">
        <v>270</v>
      </c>
      <c r="C694" s="37" t="s">
        <v>271</v>
      </c>
      <c r="D694" s="38"/>
      <c r="E694" s="38"/>
      <c r="F694" s="39" t="s">
        <v>53</v>
      </c>
      <c r="G694" s="40">
        <v>1</v>
      </c>
      <c r="H694" s="41"/>
      <c r="I694" s="42"/>
      <c r="J694" s="43">
        <f>IF(AND(G694= "",H694= ""), 0, ROUND(ROUND(I694, 2) * ROUND(IF(H694="",G694,H694),  0), 2))</f>
        <v/>
      </c>
      <c r="K694" s="7"/>
      <c r="M694" s="44">
        <v>0.2</v>
      </c>
      <c r="Q694" s="7">
        <v>1414</v>
      </c>
    </row>
    <row r="695" spans="1:17" hidden="1">
      <c r="A695" s="7" t="s">
        <v>50</v>
      </c>
    </row>
    <row r="696" spans="1:17" ht="27.225" customHeight="1">
      <c r="A696" s="7">
        <v>9</v>
      </c>
      <c r="B696" s="36" t="s">
        <v>272</v>
      </c>
      <c r="C696" s="37" t="s">
        <v>273</v>
      </c>
      <c r="D696" s="38"/>
      <c r="E696" s="38"/>
      <c r="F696" s="39" t="s">
        <v>53</v>
      </c>
      <c r="G696" s="40">
        <v>1</v>
      </c>
      <c r="H696" s="41"/>
      <c r="I696" s="42"/>
      <c r="J696" s="43">
        <f>IF(AND(G696= "",H696= ""), 0, ROUND(ROUND(I696, 2) * ROUND(IF(H696="",G696,H696),  0), 2))</f>
        <v/>
      </c>
      <c r="K696" s="7"/>
      <c r="M696" s="44">
        <v>0.2</v>
      </c>
      <c r="Q696" s="7">
        <v>1414</v>
      </c>
    </row>
    <row r="697" spans="1:17" hidden="1">
      <c r="A697" s="7" t="s">
        <v>50</v>
      </c>
    </row>
    <row r="698" spans="1:17">
      <c r="A698" s="7" t="s">
        <v>224</v>
      </c>
      <c r="B698" s="38"/>
      <c r="J698" s="38"/>
    </row>
    <row r="699" spans="1:17">
      <c r="B699" s="38"/>
      <c r="C699" s="45" t="s">
        <v>274</v>
      </c>
      <c r="D699" s="46"/>
      <c r="E699" s="46"/>
      <c r="F699" s="47"/>
      <c r="G699" s="47"/>
      <c r="H699" s="47"/>
      <c r="I699" s="47"/>
      <c r="J699" s="48"/>
    </row>
    <row r="700" spans="1:17">
      <c r="B700" s="38"/>
      <c r="C700" s="49"/>
      <c r="D700" s="7"/>
      <c r="E700" s="7"/>
      <c r="F700" s="7"/>
      <c r="G700" s="7"/>
      <c r="H700" s="7"/>
      <c r="I700" s="7"/>
      <c r="J700" s="8"/>
    </row>
    <row r="701" spans="1:17">
      <c r="B701" s="38"/>
      <c r="C701" s="50" t="s">
        <v>67</v>
      </c>
      <c r="D701" s="51"/>
      <c r="E701" s="51"/>
      <c r="F701" s="52">
        <f>SUMIF(K683:K698, IF(K682="","",K682), J683:J698)</f>
        <v/>
      </c>
      <c r="G701" s="52"/>
      <c r="H701" s="52"/>
      <c r="I701" s="52"/>
      <c r="J701" s="53"/>
    </row>
    <row r="702" spans="1:17" hidden="1">
      <c r="B702" s="38"/>
      <c r="C702" s="54" t="s">
        <v>68</v>
      </c>
      <c r="D702" s="34"/>
      <c r="E702" s="34"/>
      <c r="F702" s="55">
        <f>ROUND(SUMIF(K683:K698, IF(K682="","",K682), J683:J698) * 0.2, 2)</f>
        <v/>
      </c>
      <c r="G702" s="55"/>
      <c r="H702" s="55"/>
      <c r="I702" s="55"/>
      <c r="J702" s="56"/>
    </row>
    <row r="703" spans="1:17" hidden="1">
      <c r="B703" s="38"/>
      <c r="C703" s="50" t="s">
        <v>69</v>
      </c>
      <c r="D703" s="51"/>
      <c r="E703" s="51"/>
      <c r="F703" s="52">
        <f>SUM(F701:F702)</f>
        <v/>
      </c>
      <c r="G703" s="52"/>
      <c r="H703" s="52"/>
      <c r="I703" s="52"/>
      <c r="J703" s="53"/>
    </row>
    <row r="704" spans="1:17" hidden="1">
      <c r="A704" s="7" t="s">
        <v>47</v>
      </c>
    </row>
    <row r="705" spans="1:11">
      <c r="A705" s="7" t="s">
        <v>66</v>
      </c>
      <c r="B705" s="38"/>
      <c r="J705" s="38"/>
    </row>
    <row r="706" spans="1:11" ht="18.6038" customHeight="1">
      <c r="B706" s="38"/>
      <c r="C706" s="45" t="s">
        <v>209</v>
      </c>
      <c r="D706" s="46"/>
      <c r="E706" s="46"/>
      <c r="F706" s="47"/>
      <c r="G706" s="47"/>
      <c r="H706" s="47"/>
      <c r="I706" s="47"/>
      <c r="J706" s="48"/>
    </row>
    <row r="707" spans="1:11">
      <c r="B707" s="38"/>
      <c r="C707" s="49"/>
      <c r="D707" s="7"/>
      <c r="E707" s="7"/>
      <c r="F707" s="7"/>
      <c r="G707" s="7"/>
      <c r="H707" s="7"/>
      <c r="I707" s="7"/>
      <c r="J707" s="8"/>
    </row>
    <row r="708" spans="1:11">
      <c r="B708" s="38"/>
      <c r="C708" s="50" t="s">
        <v>67</v>
      </c>
      <c r="D708" s="51"/>
      <c r="E708" s="51"/>
      <c r="F708" s="52">
        <f>SUMIF(K513:K705, IF(K512="","",K512), J513:J705)</f>
        <v/>
      </c>
      <c r="G708" s="52"/>
      <c r="H708" s="52"/>
      <c r="I708" s="52"/>
      <c r="J708" s="53"/>
    </row>
    <row r="709" spans="1:11" hidden="1">
      <c r="B709" s="38"/>
      <c r="C709" s="54" t="s">
        <v>68</v>
      </c>
      <c r="D709" s="34"/>
      <c r="E709" s="34"/>
      <c r="F709" s="55">
        <f>ROUND(SUMIF(K513:K705, IF(K512="","",K512), J513:J705) * 0.2, 2)</f>
        <v/>
      </c>
      <c r="G709" s="55"/>
      <c r="H709" s="55"/>
      <c r="I709" s="55"/>
      <c r="J709" s="56"/>
    </row>
    <row r="710" spans="1:11" hidden="1">
      <c r="B710" s="38"/>
      <c r="C710" s="50" t="s">
        <v>69</v>
      </c>
      <c r="D710" s="51"/>
      <c r="E710" s="51"/>
      <c r="F710" s="52">
        <f>SUM(F708:F709)</f>
        <v/>
      </c>
      <c r="G710" s="52"/>
      <c r="H710" s="52"/>
      <c r="I710" s="52"/>
      <c r="J710" s="53"/>
    </row>
    <row r="711" spans="1:11">
      <c r="A711" s="7" t="s">
        <v>75</v>
      </c>
      <c r="B711" s="38"/>
      <c r="J711" s="38"/>
    </row>
    <row r="712" spans="1:11">
      <c r="B712" s="38"/>
      <c r="C712" s="45" t="s">
        <v>275</v>
      </c>
      <c r="D712" s="46"/>
      <c r="E712" s="46"/>
      <c r="F712" s="47"/>
      <c r="G712" s="47"/>
      <c r="H712" s="47"/>
      <c r="I712" s="47"/>
      <c r="J712" s="48"/>
    </row>
    <row r="713" spans="1:11">
      <c r="B713" s="38"/>
      <c r="C713" s="49"/>
      <c r="D713" s="7"/>
      <c r="E713" s="7"/>
      <c r="F713" s="7"/>
      <c r="G713" s="7"/>
      <c r="H713" s="7"/>
      <c r="I713" s="7"/>
      <c r="J713" s="8"/>
    </row>
    <row r="714" spans="1:11">
      <c r="B714" s="38"/>
      <c r="C714" s="50" t="s">
        <v>67</v>
      </c>
      <c r="D714" s="51"/>
      <c r="E714" s="51"/>
      <c r="F714" s="52">
        <f>SUMIF(K471:K711, IF(K470="","",K470), J471:J711)</f>
        <v/>
      </c>
      <c r="G714" s="52"/>
      <c r="H714" s="52"/>
      <c r="I714" s="52"/>
      <c r="J714" s="53"/>
    </row>
    <row r="715" spans="1:11" hidden="1">
      <c r="B715" s="38"/>
      <c r="C715" s="54" t="s">
        <v>68</v>
      </c>
      <c r="D715" s="34"/>
      <c r="E715" s="34"/>
      <c r="F715" s="55">
        <f>ROUND(SUMIF(K471:K711, IF(K470="","",K470), J471:J711) * 0.2, 2)</f>
        <v/>
      </c>
      <c r="G715" s="55"/>
      <c r="H715" s="55"/>
      <c r="I715" s="55"/>
      <c r="J715" s="56"/>
    </row>
    <row r="716" spans="1:11" hidden="1">
      <c r="B716" s="38"/>
      <c r="C716" s="50" t="s">
        <v>69</v>
      </c>
      <c r="D716" s="51"/>
      <c r="E716" s="51"/>
      <c r="F716" s="52">
        <f>SUM(F714:F715)</f>
        <v/>
      </c>
      <c r="G716" s="52"/>
      <c r="H716" s="52"/>
      <c r="I716" s="52"/>
      <c r="J716" s="53"/>
    </row>
    <row r="717" spans="1:11" ht="16.1838" customHeight="1">
      <c r="A717" s="7">
        <v>4</v>
      </c>
      <c r="B717" s="29" t="s">
        <v>276</v>
      </c>
      <c r="C717" s="32" t="s">
        <v>278</v>
      </c>
      <c r="D717" s="32"/>
      <c r="E717" s="32"/>
      <c r="F717" s="32"/>
      <c r="G717" s="32"/>
      <c r="H717" s="32"/>
      <c r="I717" s="32"/>
      <c r="J717" s="33"/>
      <c r="K717" s="7"/>
    </row>
    <row r="718" spans="1:11" ht="18.6038" customHeight="1">
      <c r="A718" s="7">
        <v>5</v>
      </c>
      <c r="B718" s="29" t="s">
        <v>279</v>
      </c>
      <c r="C718" s="34" t="s">
        <v>281</v>
      </c>
      <c r="D718" s="34"/>
      <c r="E718" s="34"/>
      <c r="F718" s="34"/>
      <c r="G718" s="34"/>
      <c r="H718" s="34"/>
      <c r="I718" s="34"/>
      <c r="J718" s="35"/>
      <c r="K718" s="7"/>
    </row>
    <row r="719" spans="1:11" hidden="1">
      <c r="A719" s="7" t="s">
        <v>47</v>
      </c>
    </row>
    <row r="720" spans="1:11" hidden="1">
      <c r="A720" s="7" t="s">
        <v>47</v>
      </c>
    </row>
    <row r="721" spans="1:1" hidden="1">
      <c r="A721" s="7" t="s">
        <v>47</v>
      </c>
    </row>
    <row r="722" spans="1:1" hidden="1">
      <c r="A722" s="7" t="s">
        <v>47</v>
      </c>
    </row>
    <row r="723" spans="1:1" hidden="1">
      <c r="A723" s="7" t="s">
        <v>47</v>
      </c>
    </row>
    <row r="724" spans="1:1" hidden="1">
      <c r="A724" s="7" t="s">
        <v>47</v>
      </c>
    </row>
    <row r="725" spans="1:1" hidden="1">
      <c r="A725" s="7" t="s">
        <v>47</v>
      </c>
    </row>
    <row r="726" spans="1:1" hidden="1">
      <c r="A726" s="7" t="s">
        <v>47</v>
      </c>
    </row>
    <row r="727" spans="1:1" hidden="1">
      <c r="A727" s="7" t="s">
        <v>47</v>
      </c>
    </row>
    <row r="728" spans="1:1" hidden="1">
      <c r="A728" s="7" t="s">
        <v>47</v>
      </c>
    </row>
    <row r="729" spans="1:1" hidden="1">
      <c r="A729" s="7" t="s">
        <v>47</v>
      </c>
    </row>
    <row r="730" spans="1:1" hidden="1">
      <c r="A730" s="7" t="s">
        <v>47</v>
      </c>
    </row>
    <row r="731" spans="1:1" hidden="1">
      <c r="A731" s="7" t="s">
        <v>47</v>
      </c>
    </row>
    <row r="732" spans="1:1" hidden="1">
      <c r="A732" s="7" t="s">
        <v>47</v>
      </c>
    </row>
    <row r="733" spans="1:1" hidden="1">
      <c r="A733" s="7" t="s">
        <v>47</v>
      </c>
    </row>
    <row r="734" spans="1:1" hidden="1">
      <c r="A734" s="7" t="s">
        <v>47</v>
      </c>
    </row>
    <row r="735" spans="1:1" hidden="1">
      <c r="A735" s="7" t="s">
        <v>47</v>
      </c>
    </row>
    <row r="736" spans="1:1" hidden="1">
      <c r="A736" s="7" t="s">
        <v>47</v>
      </c>
    </row>
    <row r="737" spans="1:1" hidden="1">
      <c r="A737" s="7" t="s">
        <v>47</v>
      </c>
    </row>
    <row r="738" spans="1:1" hidden="1">
      <c r="A738" s="7" t="s">
        <v>47</v>
      </c>
    </row>
    <row r="739" spans="1:1" hidden="1">
      <c r="A739" s="7" t="s">
        <v>47</v>
      </c>
    </row>
    <row r="740" spans="1:1" hidden="1">
      <c r="A740" s="7" t="s">
        <v>47</v>
      </c>
    </row>
    <row r="741" spans="1:1" hidden="1">
      <c r="A741" s="7" t="s">
        <v>47</v>
      </c>
    </row>
    <row r="742" spans="1:1" hidden="1">
      <c r="A742" s="7" t="s">
        <v>47</v>
      </c>
    </row>
    <row r="743" spans="1:1" hidden="1">
      <c r="A743" s="7" t="s">
        <v>47</v>
      </c>
    </row>
    <row r="744" spans="1:1" hidden="1">
      <c r="A744" s="7" t="s">
        <v>47</v>
      </c>
    </row>
    <row r="745" spans="1:1" hidden="1">
      <c r="A745" s="7" t="s">
        <v>47</v>
      </c>
    </row>
    <row r="746" spans="1:1" hidden="1">
      <c r="A746" s="7" t="s">
        <v>47</v>
      </c>
    </row>
    <row r="747" spans="1:1" hidden="1">
      <c r="A747" s="7" t="s">
        <v>47</v>
      </c>
    </row>
    <row r="748" spans="1:1" hidden="1">
      <c r="A748" s="7" t="s">
        <v>47</v>
      </c>
    </row>
    <row r="749" spans="1:1" hidden="1">
      <c r="A749" s="7" t="s">
        <v>47</v>
      </c>
    </row>
    <row r="750" spans="1:1" hidden="1">
      <c r="A750" s="7" t="s">
        <v>47</v>
      </c>
    </row>
    <row r="751" spans="1:1" hidden="1">
      <c r="A751" s="7" t="s">
        <v>47</v>
      </c>
    </row>
    <row r="752" spans="1:1" hidden="1">
      <c r="A752" s="7" t="s">
        <v>47</v>
      </c>
    </row>
    <row r="753" spans="1:1" hidden="1">
      <c r="A753" s="7" t="s">
        <v>47</v>
      </c>
    </row>
    <row r="754" spans="1:1" hidden="1">
      <c r="A754" s="7" t="s">
        <v>47</v>
      </c>
    </row>
    <row r="755" spans="1:1" hidden="1">
      <c r="A755" s="7" t="s">
        <v>47</v>
      </c>
    </row>
    <row r="756" spans="1:1" hidden="1">
      <c r="A756" s="7" t="s">
        <v>47</v>
      </c>
    </row>
    <row r="757" spans="1:1" hidden="1">
      <c r="A757" s="7" t="s">
        <v>47</v>
      </c>
    </row>
    <row r="758" spans="1:1" hidden="1">
      <c r="A758" s="7" t="s">
        <v>47</v>
      </c>
    </row>
    <row r="759" spans="1:1" hidden="1">
      <c r="A759" s="7" t="s">
        <v>47</v>
      </c>
    </row>
    <row r="760" spans="1:1" hidden="1">
      <c r="A760" s="7" t="s">
        <v>47</v>
      </c>
    </row>
    <row r="761" spans="1:1" hidden="1">
      <c r="A761" s="7" t="s">
        <v>47</v>
      </c>
    </row>
    <row r="762" spans="1:1" hidden="1">
      <c r="A762" s="7" t="s">
        <v>47</v>
      </c>
    </row>
    <row r="763" spans="1:1" hidden="1">
      <c r="A763" s="7" t="s">
        <v>47</v>
      </c>
    </row>
    <row r="764" spans="1:1" hidden="1">
      <c r="A764" s="7" t="s">
        <v>47</v>
      </c>
    </row>
    <row r="765" spans="1:1" hidden="1">
      <c r="A765" s="7" t="s">
        <v>47</v>
      </c>
    </row>
    <row r="766" spans="1:1" hidden="1">
      <c r="A766" s="7" t="s">
        <v>47</v>
      </c>
    </row>
    <row r="767" spans="1:1" hidden="1">
      <c r="A767" s="7" t="s">
        <v>47</v>
      </c>
    </row>
    <row r="768" spans="1:1" hidden="1">
      <c r="A768" s="7" t="s">
        <v>47</v>
      </c>
    </row>
    <row r="769" spans="1:17" hidden="1">
      <c r="A769" s="7" t="s">
        <v>47</v>
      </c>
    </row>
    <row r="770" spans="1:17" hidden="1">
      <c r="A770" s="7" t="s">
        <v>47</v>
      </c>
    </row>
    <row r="771" spans="1:17" hidden="1">
      <c r="A771" s="7" t="s">
        <v>47</v>
      </c>
    </row>
    <row r="772" spans="1:17" hidden="1">
      <c r="A772" s="7" t="s">
        <v>47</v>
      </c>
    </row>
    <row r="773" spans="1:17" hidden="1">
      <c r="A773" s="7" t="s">
        <v>47</v>
      </c>
    </row>
    <row r="774" spans="1:17" hidden="1">
      <c r="A774" s="7" t="s">
        <v>47</v>
      </c>
    </row>
    <row r="775" spans="1:17" hidden="1">
      <c r="A775" s="7" t="s">
        <v>47</v>
      </c>
    </row>
    <row r="776" spans="1:17" hidden="1">
      <c r="A776" s="7" t="s">
        <v>47</v>
      </c>
    </row>
    <row r="777" spans="1:17" hidden="1">
      <c r="A777" s="7" t="s">
        <v>47</v>
      </c>
    </row>
    <row r="778" spans="1:17" hidden="1">
      <c r="A778" s="7" t="s">
        <v>47</v>
      </c>
    </row>
    <row r="779" spans="1:17" hidden="1">
      <c r="A779" s="7" t="s">
        <v>47</v>
      </c>
    </row>
    <row r="780" spans="1:17">
      <c r="A780" s="7">
        <v>9</v>
      </c>
      <c r="B780" s="36" t="s">
        <v>282</v>
      </c>
      <c r="C780" s="37" t="s">
        <v>283</v>
      </c>
      <c r="D780" s="38"/>
      <c r="E780" s="38"/>
      <c r="F780" s="39" t="s">
        <v>53</v>
      </c>
      <c r="G780" s="40">
        <v>1</v>
      </c>
      <c r="H780" s="41"/>
      <c r="I780" s="42"/>
      <c r="J780" s="43">
        <f>IF(AND(G780= "",H780= ""), 0, ROUND(ROUND(I780, 2) * ROUND(IF(H780="",G780,H780),  0), 2))</f>
        <v/>
      </c>
      <c r="K780" s="7"/>
      <c r="M780" s="44">
        <v>0.2</v>
      </c>
      <c r="Q780" s="7">
        <v>1414</v>
      </c>
    </row>
    <row r="781" spans="1:17" hidden="1">
      <c r="A781" s="7" t="s">
        <v>50</v>
      </c>
    </row>
    <row r="782" spans="1:17">
      <c r="A782" s="7">
        <v>9</v>
      </c>
      <c r="B782" s="36" t="s">
        <v>284</v>
      </c>
      <c r="C782" s="37" t="s">
        <v>285</v>
      </c>
      <c r="D782" s="38"/>
      <c r="E782" s="38"/>
      <c r="F782" s="39" t="s">
        <v>12</v>
      </c>
      <c r="G782" s="40">
        <v>10</v>
      </c>
      <c r="H782" s="41"/>
      <c r="I782" s="42"/>
      <c r="J782" s="43">
        <f>IF(AND(G782= "",H782= ""), 0, ROUND(ROUND(I782, 2) * ROUND(IF(H782="",G782,H782),  0), 2))</f>
        <v/>
      </c>
      <c r="K782" s="7"/>
      <c r="M782" s="44">
        <v>0.2</v>
      </c>
      <c r="Q782" s="7">
        <v>1414</v>
      </c>
    </row>
    <row r="783" spans="1:17" hidden="1">
      <c r="A783" s="7" t="s">
        <v>50</v>
      </c>
    </row>
    <row r="784" spans="1:17">
      <c r="A784" s="7">
        <v>9</v>
      </c>
      <c r="B784" s="36" t="s">
        <v>286</v>
      </c>
      <c r="C784" s="37" t="s">
        <v>287</v>
      </c>
      <c r="D784" s="38"/>
      <c r="E784" s="38"/>
      <c r="F784" s="39" t="s">
        <v>53</v>
      </c>
      <c r="G784" s="40">
        <v>1</v>
      </c>
      <c r="H784" s="41"/>
      <c r="I784" s="42"/>
      <c r="J784" s="43">
        <f>IF(AND(G784= "",H784= ""), 0, ROUND(ROUND(I784, 2) * ROUND(IF(H784="",G784,H784),  0), 2))</f>
        <v/>
      </c>
      <c r="K784" s="7"/>
      <c r="M784" s="44">
        <v>0.2</v>
      </c>
      <c r="Q784" s="7">
        <v>1414</v>
      </c>
    </row>
    <row r="785" spans="1:17" hidden="1">
      <c r="A785" s="7" t="s">
        <v>50</v>
      </c>
    </row>
    <row r="786" spans="1:17">
      <c r="A786" s="7">
        <v>9</v>
      </c>
      <c r="B786" s="36" t="s">
        <v>288</v>
      </c>
      <c r="C786" s="37" t="s">
        <v>289</v>
      </c>
      <c r="D786" s="38"/>
      <c r="E786" s="38"/>
      <c r="F786" s="39" t="s">
        <v>12</v>
      </c>
      <c r="G786" s="40">
        <v>10</v>
      </c>
      <c r="H786" s="41"/>
      <c r="I786" s="42"/>
      <c r="J786" s="43">
        <f>IF(AND(G786= "",H786= ""), 0, ROUND(ROUND(I786, 2) * ROUND(IF(H786="",G786,H786),  0), 2))</f>
        <v/>
      </c>
      <c r="K786" s="7"/>
      <c r="M786" s="44">
        <v>0.2</v>
      </c>
      <c r="Q786" s="7">
        <v>1414</v>
      </c>
    </row>
    <row r="787" spans="1:17" hidden="1">
      <c r="A787" s="7" t="s">
        <v>50</v>
      </c>
    </row>
    <row r="788" spans="1:17" ht="27.225" customHeight="1">
      <c r="A788" s="7">
        <v>9</v>
      </c>
      <c r="B788" s="36" t="s">
        <v>290</v>
      </c>
      <c r="C788" s="37" t="s">
        <v>164</v>
      </c>
      <c r="D788" s="38"/>
      <c r="E788" s="38"/>
      <c r="F788" s="39" t="s">
        <v>53</v>
      </c>
      <c r="G788" s="40">
        <v>1</v>
      </c>
      <c r="H788" s="41"/>
      <c r="I788" s="42"/>
      <c r="J788" s="43">
        <f>IF(AND(G788= "",H788= ""), 0, ROUND(ROUND(I788, 2) * ROUND(IF(H788="",G788,H788),  0), 2))</f>
        <v/>
      </c>
      <c r="K788" s="7"/>
      <c r="M788" s="44">
        <v>0.2</v>
      </c>
      <c r="Q788" s="7">
        <v>1414</v>
      </c>
    </row>
    <row r="789" spans="1:17" hidden="1">
      <c r="A789" s="7" t="s">
        <v>50</v>
      </c>
    </row>
    <row r="790" spans="1:17">
      <c r="A790" s="7">
        <v>9</v>
      </c>
      <c r="B790" s="36" t="s">
        <v>291</v>
      </c>
      <c r="C790" s="37" t="s">
        <v>292</v>
      </c>
      <c r="D790" s="38"/>
      <c r="E790" s="38"/>
      <c r="F790" s="39" t="s">
        <v>53</v>
      </c>
      <c r="G790" s="40">
        <v>1</v>
      </c>
      <c r="H790" s="41"/>
      <c r="I790" s="42"/>
      <c r="J790" s="43">
        <f>IF(AND(G790= "",H790= ""), 0, ROUND(ROUND(I790, 2) * ROUND(IF(H790="",G790,H790),  0), 2))</f>
        <v/>
      </c>
      <c r="K790" s="7"/>
      <c r="M790" s="44">
        <v>0.2</v>
      </c>
      <c r="Q790" s="7">
        <v>1414</v>
      </c>
    </row>
    <row r="791" spans="1:17" hidden="1">
      <c r="A791" s="7" t="s">
        <v>50</v>
      </c>
    </row>
    <row r="792" spans="1:17" ht="27.225" customHeight="1">
      <c r="A792" s="7">
        <v>9</v>
      </c>
      <c r="B792" s="36" t="s">
        <v>293</v>
      </c>
      <c r="C792" s="37" t="s">
        <v>294</v>
      </c>
      <c r="D792" s="38"/>
      <c r="E792" s="38"/>
      <c r="F792" s="39" t="s">
        <v>53</v>
      </c>
      <c r="G792" s="40">
        <v>1</v>
      </c>
      <c r="H792" s="41"/>
      <c r="I792" s="42"/>
      <c r="J792" s="43">
        <f>IF(AND(G792= "",H792= ""), 0, ROUND(ROUND(I792, 2) * ROUND(IF(H792="",G792,H792),  0), 2))</f>
        <v/>
      </c>
      <c r="K792" s="7"/>
      <c r="M792" s="44">
        <v>0.2</v>
      </c>
      <c r="Q792" s="7">
        <v>1414</v>
      </c>
    </row>
    <row r="793" spans="1:17" hidden="1">
      <c r="A793" s="7" t="s">
        <v>50</v>
      </c>
    </row>
    <row r="794" spans="1:17" hidden="1">
      <c r="A794" s="7" t="s">
        <v>47</v>
      </c>
    </row>
    <row r="795" spans="1:17" hidden="1">
      <c r="A795" s="7" t="s">
        <v>47</v>
      </c>
    </row>
    <row r="796" spans="1:17">
      <c r="A796" s="7" t="s">
        <v>66</v>
      </c>
      <c r="B796" s="38"/>
      <c r="J796" s="38"/>
    </row>
    <row r="797" spans="1:17" ht="18.6038" customHeight="1">
      <c r="B797" s="38"/>
      <c r="C797" s="45" t="s">
        <v>281</v>
      </c>
      <c r="D797" s="46"/>
      <c r="E797" s="46"/>
      <c r="F797" s="47"/>
      <c r="G797" s="47"/>
      <c r="H797" s="47"/>
      <c r="I797" s="47"/>
      <c r="J797" s="48"/>
    </row>
    <row r="798" spans="1:17">
      <c r="B798" s="38"/>
      <c r="C798" s="49"/>
      <c r="D798" s="7"/>
      <c r="E798" s="7"/>
      <c r="F798" s="7"/>
      <c r="G798" s="7"/>
      <c r="H798" s="7"/>
      <c r="I798" s="7"/>
      <c r="J798" s="8"/>
    </row>
    <row r="799" spans="1:17">
      <c r="B799" s="38"/>
      <c r="C799" s="50" t="s">
        <v>67</v>
      </c>
      <c r="D799" s="51"/>
      <c r="E799" s="51"/>
      <c r="F799" s="52">
        <f>SUMIF(K719:K796, IF(K718="","",K718), J719:J796)</f>
        <v/>
      </c>
      <c r="G799" s="52"/>
      <c r="H799" s="52"/>
      <c r="I799" s="52"/>
      <c r="J799" s="53"/>
    </row>
    <row r="800" spans="1:17" hidden="1">
      <c r="B800" s="38"/>
      <c r="C800" s="54" t="s">
        <v>68</v>
      </c>
      <c r="D800" s="34"/>
      <c r="E800" s="34"/>
      <c r="F800" s="55">
        <f>ROUND(SUMIF(K719:K796, IF(K718="","",K718), J719:J796) * 0.2, 2)</f>
        <v/>
      </c>
      <c r="G800" s="55"/>
      <c r="H800" s="55"/>
      <c r="I800" s="55"/>
      <c r="J800" s="56"/>
    </row>
    <row r="801" spans="1:11" hidden="1">
      <c r="B801" s="38"/>
      <c r="C801" s="50" t="s">
        <v>69</v>
      </c>
      <c r="D801" s="51"/>
      <c r="E801" s="51"/>
      <c r="F801" s="52">
        <f>SUM(F799:F800)</f>
        <v/>
      </c>
      <c r="G801" s="52"/>
      <c r="H801" s="52"/>
      <c r="I801" s="52"/>
      <c r="J801" s="53"/>
    </row>
    <row r="802" spans="1:11">
      <c r="A802" s="7" t="s">
        <v>75</v>
      </c>
      <c r="B802" s="38"/>
      <c r="J802" s="38"/>
    </row>
    <row r="803" spans="1:11">
      <c r="B803" s="38"/>
      <c r="C803" s="45" t="s">
        <v>295</v>
      </c>
      <c r="D803" s="46"/>
      <c r="E803" s="46"/>
      <c r="F803" s="47"/>
      <c r="G803" s="47"/>
      <c r="H803" s="47"/>
      <c r="I803" s="47"/>
      <c r="J803" s="48"/>
    </row>
    <row r="804" spans="1:11">
      <c r="B804" s="38"/>
      <c r="C804" s="49"/>
      <c r="D804" s="7"/>
      <c r="E804" s="7"/>
      <c r="F804" s="7"/>
      <c r="G804" s="7"/>
      <c r="H804" s="7"/>
      <c r="I804" s="7"/>
      <c r="J804" s="8"/>
    </row>
    <row r="805" spans="1:11">
      <c r="B805" s="38"/>
      <c r="C805" s="50" t="s">
        <v>67</v>
      </c>
      <c r="D805" s="51"/>
      <c r="E805" s="51"/>
      <c r="F805" s="52">
        <f>SUMIF(K718:K802, IF(K717="","",K717), J718:J802)</f>
        <v/>
      </c>
      <c r="G805" s="52"/>
      <c r="H805" s="52"/>
      <c r="I805" s="52"/>
      <c r="J805" s="53"/>
    </row>
    <row r="806" spans="1:11" hidden="1">
      <c r="B806" s="38"/>
      <c r="C806" s="54" t="s">
        <v>68</v>
      </c>
      <c r="D806" s="34"/>
      <c r="E806" s="34"/>
      <c r="F806" s="55">
        <f>ROUND(SUMIF(K718:K802, IF(K717="","",K717), J718:J802) * 0.2, 2)</f>
        <v/>
      </c>
      <c r="G806" s="55"/>
      <c r="H806" s="55"/>
      <c r="I806" s="55"/>
      <c r="J806" s="56"/>
    </row>
    <row r="807" spans="1:11" hidden="1">
      <c r="B807" s="38"/>
      <c r="C807" s="50" t="s">
        <v>69</v>
      </c>
      <c r="D807" s="51"/>
      <c r="E807" s="51"/>
      <c r="F807" s="52">
        <f>SUM(F805:F806)</f>
        <v/>
      </c>
      <c r="G807" s="52"/>
      <c r="H807" s="52"/>
      <c r="I807" s="52"/>
      <c r="J807" s="53"/>
    </row>
    <row r="808" spans="1:11" ht="16.1838" customHeight="1">
      <c r="A808" s="7">
        <v>4</v>
      </c>
      <c r="B808" s="29" t="s">
        <v>296</v>
      </c>
      <c r="C808" s="32" t="s">
        <v>298</v>
      </c>
      <c r="D808" s="32"/>
      <c r="E808" s="32"/>
      <c r="F808" s="32"/>
      <c r="G808" s="32"/>
      <c r="H808" s="32"/>
      <c r="I808" s="32"/>
      <c r="J808" s="33"/>
      <c r="K808" s="7"/>
    </row>
    <row r="809" spans="1:11" hidden="1">
      <c r="A809" s="7" t="s">
        <v>299</v>
      </c>
    </row>
    <row r="810" spans="1:11" hidden="1">
      <c r="A810" s="7" t="s">
        <v>299</v>
      </c>
    </row>
    <row r="811" spans="1:11" hidden="1">
      <c r="A811" s="7" t="s">
        <v>299</v>
      </c>
    </row>
    <row r="812" spans="1:11" hidden="1">
      <c r="A812" s="7" t="s">
        <v>299</v>
      </c>
    </row>
    <row r="813" spans="1:11" hidden="1">
      <c r="A813" s="7" t="s">
        <v>299</v>
      </c>
    </row>
    <row r="814" spans="1:11" hidden="1">
      <c r="A814" s="7" t="s">
        <v>299</v>
      </c>
    </row>
    <row r="815" spans="1:11" hidden="1">
      <c r="A815" s="7" t="s">
        <v>299</v>
      </c>
    </row>
    <row r="816" spans="1:11" hidden="1">
      <c r="A816" s="7" t="s">
        <v>299</v>
      </c>
    </row>
    <row r="817" spans="1:17" hidden="1">
      <c r="A817" s="7" t="s">
        <v>299</v>
      </c>
    </row>
    <row r="818" spans="1:17">
      <c r="A818" s="7">
        <v>9</v>
      </c>
      <c r="B818" s="36" t="s">
        <v>300</v>
      </c>
      <c r="C818" s="37" t="s">
        <v>301</v>
      </c>
      <c r="D818" s="38"/>
      <c r="E818" s="38"/>
      <c r="F818" s="39" t="s">
        <v>53</v>
      </c>
      <c r="G818" s="40">
        <v>1</v>
      </c>
      <c r="H818" s="41"/>
      <c r="I818" s="42"/>
      <c r="J818" s="43">
        <f>IF(AND(G818= "",H818= ""), 0, ROUND(ROUND(I818, 2) * ROUND(IF(H818="",G818,H818),  0), 2))</f>
        <v/>
      </c>
      <c r="K818" s="7"/>
      <c r="M818" s="44">
        <v>0.2</v>
      </c>
      <c r="Q818" s="7">
        <v>1414</v>
      </c>
    </row>
    <row r="819" spans="1:17" hidden="1">
      <c r="A819" s="7" t="s">
        <v>50</v>
      </c>
    </row>
    <row r="820" spans="1:17" ht="27.225" customHeight="1">
      <c r="A820" s="7">
        <v>9</v>
      </c>
      <c r="B820" s="36" t="s">
        <v>302</v>
      </c>
      <c r="C820" s="37" t="s">
        <v>303</v>
      </c>
      <c r="D820" s="38"/>
      <c r="E820" s="38"/>
      <c r="F820" s="39" t="s">
        <v>53</v>
      </c>
      <c r="G820" s="40">
        <v>1</v>
      </c>
      <c r="H820" s="41"/>
      <c r="I820" s="42"/>
      <c r="J820" s="43">
        <f>IF(AND(G820= "",H820= ""), 0, ROUND(ROUND(I820, 2) * ROUND(IF(H820="",G820,H820),  0), 2))</f>
        <v/>
      </c>
      <c r="K820" s="7"/>
      <c r="M820" s="44">
        <v>0.2</v>
      </c>
      <c r="Q820" s="7">
        <v>1414</v>
      </c>
    </row>
    <row r="821" spans="1:17" hidden="1">
      <c r="A821" s="7" t="s">
        <v>50</v>
      </c>
    </row>
    <row r="822" spans="1:17" ht="39.4763" customHeight="1">
      <c r="A822" s="7">
        <v>9</v>
      </c>
      <c r="B822" s="36" t="s">
        <v>304</v>
      </c>
      <c r="C822" s="37" t="s">
        <v>305</v>
      </c>
      <c r="D822" s="38"/>
      <c r="E822" s="38"/>
      <c r="F822" s="39" t="s">
        <v>53</v>
      </c>
      <c r="G822" s="40">
        <v>1</v>
      </c>
      <c r="H822" s="41"/>
      <c r="I822" s="42"/>
      <c r="J822" s="43">
        <f>IF(AND(G822= "",H822= ""), 0, ROUND(ROUND(I822, 2) * ROUND(IF(H822="",G822,H822),  0), 2))</f>
        <v/>
      </c>
      <c r="K822" s="7"/>
      <c r="M822" s="44">
        <v>0.2</v>
      </c>
      <c r="Q822" s="7">
        <v>1414</v>
      </c>
    </row>
    <row r="823" spans="1:17" hidden="1">
      <c r="A823" s="7" t="s">
        <v>50</v>
      </c>
    </row>
    <row r="824" spans="1:17">
      <c r="A824" s="7" t="s">
        <v>75</v>
      </c>
      <c r="B824" s="38"/>
      <c r="J824" s="38"/>
    </row>
    <row r="825" spans="1:17">
      <c r="B825" s="38"/>
      <c r="C825" s="45" t="s">
        <v>306</v>
      </c>
      <c r="D825" s="46"/>
      <c r="E825" s="46"/>
      <c r="F825" s="47"/>
      <c r="G825" s="47"/>
      <c r="H825" s="47"/>
      <c r="I825" s="47"/>
      <c r="J825" s="48"/>
    </row>
    <row r="826" spans="1:17">
      <c r="B826" s="38"/>
      <c r="C826" s="49"/>
      <c r="D826" s="7"/>
      <c r="E826" s="7"/>
      <c r="F826" s="7"/>
      <c r="G826" s="7"/>
      <c r="H826" s="7"/>
      <c r="I826" s="7"/>
      <c r="J826" s="8"/>
    </row>
    <row r="827" spans="1:17">
      <c r="B827" s="38"/>
      <c r="C827" s="50" t="s">
        <v>67</v>
      </c>
      <c r="D827" s="51"/>
      <c r="E827" s="51"/>
      <c r="F827" s="52">
        <f>SUMIF(K809:K824, IF(K808="","",K808), J809:J824)</f>
        <v/>
      </c>
      <c r="G827" s="52"/>
      <c r="H827" s="52"/>
      <c r="I827" s="52"/>
      <c r="J827" s="53"/>
    </row>
    <row r="828" spans="1:17" hidden="1">
      <c r="B828" s="38"/>
      <c r="C828" s="54" t="s">
        <v>68</v>
      </c>
      <c r="D828" s="34"/>
      <c r="E828" s="34"/>
      <c r="F828" s="55">
        <f>ROUND(SUMIF(K809:K824, IF(K808="","",K808), J809:J824) * 0.2, 2)</f>
        <v/>
      </c>
      <c r="G828" s="55"/>
      <c r="H828" s="55"/>
      <c r="I828" s="55"/>
      <c r="J828" s="56"/>
    </row>
    <row r="829" spans="1:17" hidden="1">
      <c r="B829" s="38"/>
      <c r="C829" s="50" t="s">
        <v>69</v>
      </c>
      <c r="D829" s="51"/>
      <c r="E829" s="51"/>
      <c r="F829" s="52">
        <f>SUM(F827:F828)</f>
        <v/>
      </c>
      <c r="G829" s="52"/>
      <c r="H829" s="52"/>
      <c r="I829" s="52"/>
      <c r="J829" s="53"/>
    </row>
    <row r="830" spans="1:17">
      <c r="A830" s="7" t="s">
        <v>39</v>
      </c>
      <c r="B830" s="38"/>
      <c r="J830" s="38"/>
    </row>
    <row r="831" spans="1:17" ht="29.425" customHeight="1">
      <c r="B831" s="38"/>
      <c r="C831" s="45" t="s">
        <v>40</v>
      </c>
      <c r="D831" s="46"/>
      <c r="E831" s="46"/>
      <c r="F831" s="47"/>
      <c r="G831" s="47"/>
      <c r="H831" s="47"/>
      <c r="I831" s="47"/>
      <c r="J831" s="48"/>
    </row>
    <row r="832" spans="1:17">
      <c r="B832" s="38"/>
      <c r="C832" s="49"/>
      <c r="D832" s="7"/>
      <c r="E832" s="7"/>
      <c r="F832" s="7"/>
      <c r="G832" s="7"/>
      <c r="H832" s="7"/>
      <c r="I832" s="7"/>
      <c r="J832" s="8"/>
    </row>
    <row r="833" spans="2:10">
      <c r="B833" s="38"/>
      <c r="C833" s="54" t="s">
        <v>67</v>
      </c>
      <c r="D833" s="34"/>
      <c r="E833" s="34"/>
      <c r="F833" s="55">
        <f>SUMIF(K8:K830, IF(K7="","",K7), J8:J830)</f>
        <v/>
      </c>
      <c r="G833" s="55"/>
      <c r="H833" s="55"/>
      <c r="I833" s="55"/>
      <c r="J833" s="56"/>
    </row>
    <row r="834" spans="2:10" ht="16.9125" customHeight="1">
      <c r="B834" s="38"/>
      <c r="C834" s="54" t="s">
        <v>68</v>
      </c>
      <c r="D834" s="34"/>
      <c r="E834" s="34"/>
      <c r="F834" s="55">
        <f>ROUND(SUMIF(K8:K830, IF(K7="","",K7), J8:J830) * 0.2, 2)</f>
        <v/>
      </c>
      <c r="G834" s="55"/>
      <c r="H834" s="55"/>
      <c r="I834" s="55"/>
      <c r="J834" s="56"/>
    </row>
    <row r="835" spans="2:10">
      <c r="B835" s="38"/>
      <c r="C835" s="50" t="s">
        <v>69</v>
      </c>
      <c r="D835" s="51"/>
      <c r="E835" s="51"/>
      <c r="F835" s="52">
        <f>SUM(F833:F834)</f>
        <v/>
      </c>
      <c r="G835" s="52"/>
      <c r="H835" s="52"/>
      <c r="I835" s="52"/>
      <c r="J835" s="53"/>
    </row>
    <row r="836" spans="2:10" ht="37.2075" customHeight="1">
      <c r="B836" s="3"/>
      <c r="C836" s="62" t="s">
        <v>307</v>
      </c>
      <c r="D836" s="62"/>
      <c r="E836" s="62"/>
      <c r="F836" s="62"/>
      <c r="G836" s="62"/>
      <c r="H836" s="62"/>
      <c r="I836" s="62"/>
      <c r="J836" s="62"/>
    </row>
    <row r="838" spans="2:10">
      <c r="C838" s="63" t="s">
        <v>308</v>
      </c>
      <c r="D838" s="63"/>
      <c r="E838" s="63"/>
      <c r="F838" s="63"/>
      <c r="G838" s="63"/>
      <c r="H838" s="63"/>
      <c r="I838" s="63"/>
      <c r="J838" s="63"/>
    </row>
    <row r="839" spans="2:10" ht="36.025" customHeight="1">
      <c r="C839" s="64" t="s">
        <v>309</v>
      </c>
      <c r="D839" s="65"/>
      <c r="E839" s="65"/>
      <c r="F839" s="66">
        <f>SUMIF(K31:K822, "", J31:J822)</f>
        <v/>
      </c>
      <c r="G839" s="66"/>
      <c r="H839" s="66"/>
      <c r="I839" s="66"/>
      <c r="J839" s="66"/>
    </row>
    <row r="840" spans="2:10">
      <c r="C840" s="67" t="s">
        <v>310</v>
      </c>
      <c r="D840" s="68"/>
      <c r="E840" s="68"/>
      <c r="F840" s="69">
        <f>SUMIF(K31:K62, "", J31:J62)</f>
        <v/>
      </c>
      <c r="G840" s="70"/>
      <c r="H840" s="70"/>
      <c r="I840" s="70"/>
      <c r="J840" s="70"/>
    </row>
    <row r="841" spans="2:10">
      <c r="C841" s="67" t="s">
        <v>311</v>
      </c>
      <c r="D841" s="68"/>
      <c r="E841" s="68"/>
      <c r="F841" s="69">
        <f>SUMIF(K80:K129, "", J80:J129)</f>
        <v/>
      </c>
      <c r="G841" s="70"/>
      <c r="H841" s="70"/>
      <c r="I841" s="70"/>
      <c r="J841" s="70"/>
    </row>
    <row r="842" spans="2:10">
      <c r="C842" s="67" t="s">
        <v>312</v>
      </c>
      <c r="D842" s="68"/>
      <c r="E842" s="68"/>
      <c r="F842" s="69">
        <f>0</f>
        <v/>
      </c>
      <c r="G842" s="70"/>
      <c r="H842" s="70"/>
      <c r="I842" s="70"/>
      <c r="J842" s="70"/>
    </row>
    <row r="843" spans="2:10" ht="26.75" customHeight="1">
      <c r="C843" s="67" t="s">
        <v>313</v>
      </c>
      <c r="D843" s="68"/>
      <c r="E843" s="68"/>
      <c r="F843" s="69">
        <f>SUMIF(K183:K235, "", J183:J235)</f>
        <v/>
      </c>
      <c r="G843" s="70"/>
      <c r="H843" s="70"/>
      <c r="I843" s="70"/>
      <c r="J843" s="70"/>
    </row>
    <row r="844" spans="2:10">
      <c r="C844" s="67" t="s">
        <v>314</v>
      </c>
      <c r="D844" s="68"/>
      <c r="E844" s="68"/>
      <c r="F844" s="69">
        <f>SUMIF(K355:K454, "", J355:J454)</f>
        <v/>
      </c>
      <c r="G844" s="70"/>
      <c r="H844" s="70"/>
      <c r="I844" s="70"/>
      <c r="J844" s="70"/>
    </row>
    <row r="845" spans="2:10">
      <c r="C845" s="67" t="s">
        <v>315</v>
      </c>
      <c r="D845" s="68"/>
      <c r="E845" s="68"/>
      <c r="F845" s="69">
        <f>SUMIF(K497:K696, "", J497:J696)</f>
        <v/>
      </c>
      <c r="G845" s="70"/>
      <c r="H845" s="70"/>
      <c r="I845" s="70"/>
      <c r="J845" s="70"/>
    </row>
    <row r="846" spans="2:10">
      <c r="C846" s="67" t="s">
        <v>316</v>
      </c>
      <c r="D846" s="68"/>
      <c r="E846" s="68"/>
      <c r="F846" s="69">
        <f>SUMIF(K780:K792, "", J780:J792)</f>
        <v/>
      </c>
      <c r="G846" s="70"/>
      <c r="H846" s="70"/>
      <c r="I846" s="70"/>
      <c r="J846" s="70"/>
    </row>
    <row r="847" spans="2:10" ht="26.75" customHeight="1">
      <c r="C847" s="67" t="s">
        <v>317</v>
      </c>
      <c r="D847" s="68"/>
      <c r="E847" s="68"/>
      <c r="F847" s="69">
        <f>SUMIF(K818:K822, "", J818:J822)</f>
        <v/>
      </c>
      <c r="G847" s="70"/>
      <c r="H847" s="70"/>
      <c r="I847" s="70"/>
      <c r="J847" s="70"/>
    </row>
    <row r="848" spans="2:10">
      <c r="C848" s="71" t="s">
        <v>318</v>
      </c>
      <c r="D848" s="72"/>
      <c r="E848" s="72"/>
      <c r="F848" s="73"/>
      <c r="G848" s="73"/>
      <c r="H848" s="73"/>
      <c r="I848" s="73"/>
      <c r="J848" s="74"/>
    </row>
    <row r="849" spans="1:10">
      <c r="C849" s="75"/>
      <c r="D849" s="3"/>
      <c r="E849" s="3"/>
      <c r="F849" s="3"/>
      <c r="G849" s="3"/>
      <c r="H849" s="3"/>
      <c r="I849" s="3"/>
      <c r="J849" s="76"/>
    </row>
    <row r="850" spans="1:10">
      <c r="A850" s="59"/>
      <c r="C850" s="77" t="s">
        <v>67</v>
      </c>
      <c r="D850" s="7"/>
      <c r="E850" s="7"/>
      <c r="F850" s="78">
        <f>SUMIF(K5:K836, IF(K4="","",K4), J5:J836)</f>
        <v/>
      </c>
      <c r="G850" s="79"/>
      <c r="H850" s="79"/>
      <c r="I850" s="79"/>
      <c r="J850" s="80"/>
    </row>
    <row r="851" spans="1:10">
      <c r="A851" s="59"/>
      <c r="C851" s="77" t="s">
        <v>68</v>
      </c>
      <c r="D851" s="7"/>
      <c r="E851" s="7"/>
      <c r="F851" s="78">
        <f>ROUND(SUMIF(K5:K836, IF(K4="","",K4), J5:J836) * 0.2, 2)</f>
        <v/>
      </c>
      <c r="G851" s="79"/>
      <c r="H851" s="79"/>
      <c r="I851" s="79"/>
      <c r="J851" s="80"/>
    </row>
    <row r="852" spans="1:10">
      <c r="C852" s="81" t="s">
        <v>69</v>
      </c>
      <c r="D852" s="82"/>
      <c r="E852" s="82"/>
      <c r="F852" s="83">
        <f>SUM(F850:F851)</f>
        <v/>
      </c>
      <c r="G852" s="84"/>
      <c r="H852" s="84"/>
      <c r="I852" s="84"/>
      <c r="J852" s="85"/>
    </row>
    <row r="853" spans="1:10">
      <c r="C853" s="86"/>
    </row>
    <row r="854" spans="1:10">
      <c r="C854" s="87" t="s">
        <v>319</v>
      </c>
    </row>
    <row r="855" spans="1:10">
      <c r="C855" s="82">
        <f>IF('Paramètres'!AA2&lt;&gt;"",'Paramètres'!AA2,"")</f>
        <v/>
      </c>
      <c r="D855" s="82"/>
      <c r="E855" s="82"/>
      <c r="F855" s="82"/>
      <c r="G855" s="82"/>
      <c r="H855" s="82"/>
      <c r="I855" s="82"/>
      <c r="J855" s="82"/>
    </row>
    <row r="856" spans="1:10">
      <c r="C856" s="82"/>
      <c r="D856" s="82"/>
      <c r="E856" s="82"/>
      <c r="F856" s="82"/>
      <c r="G856" s="82"/>
      <c r="H856" s="82"/>
      <c r="I856" s="82"/>
      <c r="J856" s="82"/>
    </row>
    <row r="857" spans="1:10" ht="56.7" customHeight="1">
      <c r="F857" s="88" t="s">
        <v>320</v>
      </c>
      <c r="G857" s="88"/>
      <c r="H857" s="88"/>
      <c r="I857" s="88"/>
      <c r="J857" s="88"/>
    </row>
    <row r="859" spans="1:10" ht="85.05" customHeight="1">
      <c r="C859" s="89" t="s">
        <v>321</v>
      </c>
      <c r="D859" s="89"/>
      <c r="F859" s="89" t="s">
        <v>322</v>
      </c>
      <c r="G859" s="89"/>
      <c r="H859" s="89"/>
      <c r="I859" s="89"/>
      <c r="J859" s="89"/>
    </row>
    <row r="860" spans="1:10">
      <c r="C860" s="90"/>
      <c r="D860" s="90"/>
      <c r="E860" s="90"/>
      <c r="F860" s="90"/>
      <c r="G860" s="90"/>
      <c r="H860" s="90"/>
      <c r="I860" s="90"/>
      <c r="J860" s="90"/>
    </row>
  </sheetData>
  <sheetProtection password="E95E" sheet="1" objects="1" selectLockedCells="1"/>
  <mergeCells count="477">
    <mergeCell ref="C3:E3"/>
    <mergeCell ref="C4:E4"/>
    <mergeCell ref="C7:E7"/>
    <mergeCell ref="C8:E8"/>
    <mergeCell ref="C9:E9"/>
    <mergeCell ref="C31:E31"/>
    <mergeCell ref="C33:E33"/>
    <mergeCell ref="C35:E35"/>
    <mergeCell ref="C37:E37"/>
    <mergeCell ref="C39:E39"/>
    <mergeCell ref="C41:E41"/>
    <mergeCell ref="C43:E43"/>
    <mergeCell ref="C45:E45"/>
    <mergeCell ref="C48:E48"/>
    <mergeCell ref="F49:J49"/>
    <mergeCell ref="C49:E49"/>
    <mergeCell ref="F50:J50"/>
    <mergeCell ref="C50:E50"/>
    <mergeCell ref="F51:J51"/>
    <mergeCell ref="C51:E51"/>
    <mergeCell ref="F52:J52"/>
    <mergeCell ref="C52:E52"/>
    <mergeCell ref="F53:J53"/>
    <mergeCell ref="C53:E53"/>
    <mergeCell ref="C54:E54"/>
    <mergeCell ref="C62:E62"/>
    <mergeCell ref="C64:E64"/>
    <mergeCell ref="F65:J65"/>
    <mergeCell ref="C65:E65"/>
    <mergeCell ref="F66:J66"/>
    <mergeCell ref="C66:E66"/>
    <mergeCell ref="F67:J67"/>
    <mergeCell ref="C67:E67"/>
    <mergeCell ref="F68:J68"/>
    <mergeCell ref="C68:E68"/>
    <mergeCell ref="F69:J69"/>
    <mergeCell ref="C69:E69"/>
    <mergeCell ref="C70:E70"/>
    <mergeCell ref="F71:J71"/>
    <mergeCell ref="C71:E71"/>
    <mergeCell ref="F72:J72"/>
    <mergeCell ref="C72:E72"/>
    <mergeCell ref="F73:J73"/>
    <mergeCell ref="C73:E73"/>
    <mergeCell ref="F74:J74"/>
    <mergeCell ref="C74:E74"/>
    <mergeCell ref="F75:J75"/>
    <mergeCell ref="C75:E75"/>
    <mergeCell ref="C76:E76"/>
    <mergeCell ref="C77:E77"/>
    <mergeCell ref="C80:E80"/>
    <mergeCell ref="C82:E82"/>
    <mergeCell ref="C84:E84"/>
    <mergeCell ref="C86:E86"/>
    <mergeCell ref="F87:J87"/>
    <mergeCell ref="C87:E87"/>
    <mergeCell ref="F88:J88"/>
    <mergeCell ref="C88:E88"/>
    <mergeCell ref="F89:J89"/>
    <mergeCell ref="C89:E89"/>
    <mergeCell ref="F90:J90"/>
    <mergeCell ref="C90:E90"/>
    <mergeCell ref="F91:J91"/>
    <mergeCell ref="C91:E91"/>
    <mergeCell ref="C92:E92"/>
    <mergeCell ref="C106:E106"/>
    <mergeCell ref="C108:E108"/>
    <mergeCell ref="C110:E110"/>
    <mergeCell ref="C112:E112"/>
    <mergeCell ref="C114:E114"/>
    <mergeCell ref="C116:E116"/>
    <mergeCell ref="C118:E118"/>
    <mergeCell ref="F119:J119"/>
    <mergeCell ref="C119:E119"/>
    <mergeCell ref="F120:J120"/>
    <mergeCell ref="C120:E120"/>
    <mergeCell ref="F121:J121"/>
    <mergeCell ref="C121:E121"/>
    <mergeCell ref="F122:J122"/>
    <mergeCell ref="C122:E122"/>
    <mergeCell ref="F123:J123"/>
    <mergeCell ref="C123:E123"/>
    <mergeCell ref="C124:E124"/>
    <mergeCell ref="C127:E127"/>
    <mergeCell ref="C129:E129"/>
    <mergeCell ref="C131:E131"/>
    <mergeCell ref="F132:J132"/>
    <mergeCell ref="C132:E132"/>
    <mergeCell ref="F133:J133"/>
    <mergeCell ref="C133:E133"/>
    <mergeCell ref="F134:J134"/>
    <mergeCell ref="C134:E134"/>
    <mergeCell ref="F135:J135"/>
    <mergeCell ref="C135:E135"/>
    <mergeCell ref="F136:J136"/>
    <mergeCell ref="C136:E136"/>
    <mergeCell ref="C137:E137"/>
    <mergeCell ref="F138:J138"/>
    <mergeCell ref="C138:E138"/>
    <mergeCell ref="F139:J139"/>
    <mergeCell ref="C139:E139"/>
    <mergeCell ref="F140:J140"/>
    <mergeCell ref="C140:E140"/>
    <mergeCell ref="F141:J141"/>
    <mergeCell ref="C141:E141"/>
    <mergeCell ref="F142:J142"/>
    <mergeCell ref="C142:E142"/>
    <mergeCell ref="C143:E143"/>
    <mergeCell ref="C144:E144"/>
    <mergeCell ref="C147:E147"/>
    <mergeCell ref="F148:J148"/>
    <mergeCell ref="C148:E148"/>
    <mergeCell ref="F149:J149"/>
    <mergeCell ref="C149:E149"/>
    <mergeCell ref="F150:J150"/>
    <mergeCell ref="C150:E150"/>
    <mergeCell ref="F151:J151"/>
    <mergeCell ref="C151:E151"/>
    <mergeCell ref="F152:J152"/>
    <mergeCell ref="C152:E152"/>
    <mergeCell ref="C153:E153"/>
    <mergeCell ref="F154:J154"/>
    <mergeCell ref="C154:E154"/>
    <mergeCell ref="F155:J155"/>
    <mergeCell ref="C155:E155"/>
    <mergeCell ref="F156:J156"/>
    <mergeCell ref="C156:E156"/>
    <mergeCell ref="F157:J157"/>
    <mergeCell ref="C157:E157"/>
    <mergeCell ref="F158:J158"/>
    <mergeCell ref="C158:E158"/>
    <mergeCell ref="C159:E159"/>
    <mergeCell ref="C160:E160"/>
    <mergeCell ref="C183:E183"/>
    <mergeCell ref="C185:E185"/>
    <mergeCell ref="C187:E187"/>
    <mergeCell ref="C189:E189"/>
    <mergeCell ref="F190:J190"/>
    <mergeCell ref="C190:E190"/>
    <mergeCell ref="F191:J191"/>
    <mergeCell ref="C191:E191"/>
    <mergeCell ref="F192:J192"/>
    <mergeCell ref="C192:E192"/>
    <mergeCell ref="F193:J193"/>
    <mergeCell ref="C193:E193"/>
    <mergeCell ref="F194:J194"/>
    <mergeCell ref="C194:E194"/>
    <mergeCell ref="C195:E195"/>
    <mergeCell ref="C233:E233"/>
    <mergeCell ref="C235:E235"/>
    <mergeCell ref="C238:E238"/>
    <mergeCell ref="F239:J239"/>
    <mergeCell ref="C239:E239"/>
    <mergeCell ref="F240:J240"/>
    <mergeCell ref="C240:E240"/>
    <mergeCell ref="F241:J241"/>
    <mergeCell ref="C241:E241"/>
    <mergeCell ref="F242:J242"/>
    <mergeCell ref="C242:E242"/>
    <mergeCell ref="F243:J243"/>
    <mergeCell ref="C243:E243"/>
    <mergeCell ref="C244:E244"/>
    <mergeCell ref="F245:J245"/>
    <mergeCell ref="C245:E245"/>
    <mergeCell ref="F246:J246"/>
    <mergeCell ref="C246:E246"/>
    <mergeCell ref="F247:J247"/>
    <mergeCell ref="C247:E247"/>
    <mergeCell ref="F248:J248"/>
    <mergeCell ref="C248:E248"/>
    <mergeCell ref="F249:J249"/>
    <mergeCell ref="C249:E249"/>
    <mergeCell ref="C250:E250"/>
    <mergeCell ref="C251:E251"/>
    <mergeCell ref="C256:E256"/>
    <mergeCell ref="F257:J257"/>
    <mergeCell ref="C257:E257"/>
    <mergeCell ref="F258:J258"/>
    <mergeCell ref="C258:E258"/>
    <mergeCell ref="F259:J259"/>
    <mergeCell ref="C259:E259"/>
    <mergeCell ref="F260:J260"/>
    <mergeCell ref="C260:E260"/>
    <mergeCell ref="F261:J261"/>
    <mergeCell ref="C261:E261"/>
    <mergeCell ref="C262:E262"/>
    <mergeCell ref="C281:E281"/>
    <mergeCell ref="F282:J282"/>
    <mergeCell ref="C282:E282"/>
    <mergeCell ref="F283:J283"/>
    <mergeCell ref="C283:E283"/>
    <mergeCell ref="F284:J284"/>
    <mergeCell ref="C284:E284"/>
    <mergeCell ref="F285:J285"/>
    <mergeCell ref="C285:E285"/>
    <mergeCell ref="F286:J286"/>
    <mergeCell ref="C286:E286"/>
    <mergeCell ref="C287:E287"/>
    <mergeCell ref="C355:E355"/>
    <mergeCell ref="C359:E359"/>
    <mergeCell ref="C365:E365"/>
    <mergeCell ref="C370:E370"/>
    <mergeCell ref="C372:E372"/>
    <mergeCell ref="C374:E374"/>
    <mergeCell ref="F375:J375"/>
    <mergeCell ref="C375:E375"/>
    <mergeCell ref="F376:J376"/>
    <mergeCell ref="C376:E376"/>
    <mergeCell ref="F377:J377"/>
    <mergeCell ref="C377:E377"/>
    <mergeCell ref="F378:J378"/>
    <mergeCell ref="C378:E378"/>
    <mergeCell ref="F379:J379"/>
    <mergeCell ref="C379:E379"/>
    <mergeCell ref="C380:E380"/>
    <mergeCell ref="C404:E404"/>
    <mergeCell ref="C410:E410"/>
    <mergeCell ref="C412:E412"/>
    <mergeCell ref="C414:E414"/>
    <mergeCell ref="C416:E416"/>
    <mergeCell ref="C418:E418"/>
    <mergeCell ref="C425:E425"/>
    <mergeCell ref="C427:E427"/>
    <mergeCell ref="C434:E434"/>
    <mergeCell ref="C436:E436"/>
    <mergeCell ref="C438:E438"/>
    <mergeCell ref="C440:E440"/>
    <mergeCell ref="C443:E443"/>
    <mergeCell ref="F444:J444"/>
    <mergeCell ref="C444:E444"/>
    <mergeCell ref="F445:J445"/>
    <mergeCell ref="C445:E445"/>
    <mergeCell ref="F446:J446"/>
    <mergeCell ref="C446:E446"/>
    <mergeCell ref="F447:J447"/>
    <mergeCell ref="C447:E447"/>
    <mergeCell ref="F448:J448"/>
    <mergeCell ref="C448:E448"/>
    <mergeCell ref="C449:E449"/>
    <mergeCell ref="C454:E454"/>
    <mergeCell ref="C458:E458"/>
    <mergeCell ref="F459:J459"/>
    <mergeCell ref="C459:E459"/>
    <mergeCell ref="F460:J460"/>
    <mergeCell ref="C460:E460"/>
    <mergeCell ref="F461:J461"/>
    <mergeCell ref="C461:E461"/>
    <mergeCell ref="F462:J462"/>
    <mergeCell ref="C462:E462"/>
    <mergeCell ref="F463:J463"/>
    <mergeCell ref="C463:E463"/>
    <mergeCell ref="C464:E464"/>
    <mergeCell ref="F465:J465"/>
    <mergeCell ref="C465:E465"/>
    <mergeCell ref="F466:J466"/>
    <mergeCell ref="C466:E466"/>
    <mergeCell ref="F467:J467"/>
    <mergeCell ref="C467:E467"/>
    <mergeCell ref="F468:J468"/>
    <mergeCell ref="C468:E468"/>
    <mergeCell ref="F469:J469"/>
    <mergeCell ref="C469:E469"/>
    <mergeCell ref="C470:E470"/>
    <mergeCell ref="C471:E471"/>
    <mergeCell ref="C497:E497"/>
    <mergeCell ref="C499:E499"/>
    <mergeCell ref="C501:E501"/>
    <mergeCell ref="C503:E503"/>
    <mergeCell ref="C506:E506"/>
    <mergeCell ref="F507:J507"/>
    <mergeCell ref="C507:E507"/>
    <mergeCell ref="F508:J508"/>
    <mergeCell ref="C508:E508"/>
    <mergeCell ref="F509:J509"/>
    <mergeCell ref="C509:E509"/>
    <mergeCell ref="F510:J510"/>
    <mergeCell ref="C510:E510"/>
    <mergeCell ref="F511:J511"/>
    <mergeCell ref="C511:E511"/>
    <mergeCell ref="C512:E512"/>
    <mergeCell ref="C526:E526"/>
    <mergeCell ref="C541:E541"/>
    <mergeCell ref="C543:E543"/>
    <mergeCell ref="C559:E559"/>
    <mergeCell ref="C561:E561"/>
    <mergeCell ref="C566:E566"/>
    <mergeCell ref="C569:E569"/>
    <mergeCell ref="F570:J570"/>
    <mergeCell ref="C570:E570"/>
    <mergeCell ref="F571:J571"/>
    <mergeCell ref="C571:E571"/>
    <mergeCell ref="F572:J572"/>
    <mergeCell ref="C572:E572"/>
    <mergeCell ref="F573:J573"/>
    <mergeCell ref="C573:E573"/>
    <mergeCell ref="F574:J574"/>
    <mergeCell ref="C574:E574"/>
    <mergeCell ref="C575:E575"/>
    <mergeCell ref="C584:E584"/>
    <mergeCell ref="C586:E586"/>
    <mergeCell ref="C588:E588"/>
    <mergeCell ref="C590:E590"/>
    <mergeCell ref="C593:E593"/>
    <mergeCell ref="F594:J594"/>
    <mergeCell ref="C594:E594"/>
    <mergeCell ref="F595:J595"/>
    <mergeCell ref="C595:E595"/>
    <mergeCell ref="F596:J596"/>
    <mergeCell ref="C596:E596"/>
    <mergeCell ref="F597:J597"/>
    <mergeCell ref="C597:E597"/>
    <mergeCell ref="F598:J598"/>
    <mergeCell ref="C598:E598"/>
    <mergeCell ref="C599:E599"/>
    <mergeCell ref="C616:E616"/>
    <mergeCell ref="C618:E618"/>
    <mergeCell ref="C633:E633"/>
    <mergeCell ref="C635:E635"/>
    <mergeCell ref="C644:E644"/>
    <mergeCell ref="C646:E646"/>
    <mergeCell ref="C648:E648"/>
    <mergeCell ref="C650:E650"/>
    <mergeCell ref="C652:E652"/>
    <mergeCell ref="C654:E654"/>
    <mergeCell ref="C657:E657"/>
    <mergeCell ref="F658:J658"/>
    <mergeCell ref="C658:E658"/>
    <mergeCell ref="F659:J659"/>
    <mergeCell ref="C659:E659"/>
    <mergeCell ref="F660:J660"/>
    <mergeCell ref="C660:E660"/>
    <mergeCell ref="F661:J661"/>
    <mergeCell ref="C661:E661"/>
    <mergeCell ref="F662:J662"/>
    <mergeCell ref="C662:E662"/>
    <mergeCell ref="C663:E663"/>
    <mergeCell ref="C673:E673"/>
    <mergeCell ref="C676:E676"/>
    <mergeCell ref="F677:J677"/>
    <mergeCell ref="C677:E677"/>
    <mergeCell ref="F678:J678"/>
    <mergeCell ref="C678:E678"/>
    <mergeCell ref="F679:J679"/>
    <mergeCell ref="C679:E679"/>
    <mergeCell ref="F680:J680"/>
    <mergeCell ref="C680:E680"/>
    <mergeCell ref="F681:J681"/>
    <mergeCell ref="C681:E681"/>
    <mergeCell ref="C682:E682"/>
    <mergeCell ref="C694:E694"/>
    <mergeCell ref="C696:E696"/>
    <mergeCell ref="C698:E698"/>
    <mergeCell ref="F699:J699"/>
    <mergeCell ref="C699:E699"/>
    <mergeCell ref="F700:J700"/>
    <mergeCell ref="C700:E700"/>
    <mergeCell ref="F701:J701"/>
    <mergeCell ref="C701:E701"/>
    <mergeCell ref="F702:J702"/>
    <mergeCell ref="C702:E702"/>
    <mergeCell ref="F703:J703"/>
    <mergeCell ref="C703:E703"/>
    <mergeCell ref="C705:E705"/>
    <mergeCell ref="F706:J706"/>
    <mergeCell ref="C706:E706"/>
    <mergeCell ref="F707:J707"/>
    <mergeCell ref="C707:E707"/>
    <mergeCell ref="F708:J708"/>
    <mergeCell ref="C708:E708"/>
    <mergeCell ref="F709:J709"/>
    <mergeCell ref="C709:E709"/>
    <mergeCell ref="F710:J710"/>
    <mergeCell ref="C710:E710"/>
    <mergeCell ref="C711:E711"/>
    <mergeCell ref="F712:J712"/>
    <mergeCell ref="C712:E712"/>
    <mergeCell ref="F713:J713"/>
    <mergeCell ref="C713:E713"/>
    <mergeCell ref="F714:J714"/>
    <mergeCell ref="C714:E714"/>
    <mergeCell ref="F715:J715"/>
    <mergeCell ref="C715:E715"/>
    <mergeCell ref="F716:J716"/>
    <mergeCell ref="C716:E716"/>
    <mergeCell ref="C717:E717"/>
    <mergeCell ref="C718:E718"/>
    <mergeCell ref="C780:E780"/>
    <mergeCell ref="C782:E782"/>
    <mergeCell ref="C784:E784"/>
    <mergeCell ref="C786:E786"/>
    <mergeCell ref="C788:E788"/>
    <mergeCell ref="C790:E790"/>
    <mergeCell ref="C792:E792"/>
    <mergeCell ref="C796:E796"/>
    <mergeCell ref="F797:J797"/>
    <mergeCell ref="C797:E797"/>
    <mergeCell ref="F798:J798"/>
    <mergeCell ref="C798:E798"/>
    <mergeCell ref="F799:J799"/>
    <mergeCell ref="C799:E799"/>
    <mergeCell ref="F800:J800"/>
    <mergeCell ref="C800:E800"/>
    <mergeCell ref="F801:J801"/>
    <mergeCell ref="C801:E801"/>
    <mergeCell ref="C802:E802"/>
    <mergeCell ref="F803:J803"/>
    <mergeCell ref="C803:E803"/>
    <mergeCell ref="F804:J804"/>
    <mergeCell ref="C804:E804"/>
    <mergeCell ref="F805:J805"/>
    <mergeCell ref="C805:E805"/>
    <mergeCell ref="F806:J806"/>
    <mergeCell ref="C806:E806"/>
    <mergeCell ref="F807:J807"/>
    <mergeCell ref="C807:E807"/>
    <mergeCell ref="C808:E808"/>
    <mergeCell ref="C818:E818"/>
    <mergeCell ref="C820:E820"/>
    <mergeCell ref="C822:E822"/>
    <mergeCell ref="C824:E824"/>
    <mergeCell ref="F825:J825"/>
    <mergeCell ref="C825:E825"/>
    <mergeCell ref="F826:J826"/>
    <mergeCell ref="C826:E826"/>
    <mergeCell ref="F827:J827"/>
    <mergeCell ref="C827:E827"/>
    <mergeCell ref="F828:J828"/>
    <mergeCell ref="C828:E828"/>
    <mergeCell ref="F829:J829"/>
    <mergeCell ref="C829:E829"/>
    <mergeCell ref="C830:E830"/>
    <mergeCell ref="F831:J831"/>
    <mergeCell ref="C831:E831"/>
    <mergeCell ref="F832:J832"/>
    <mergeCell ref="C832:E832"/>
    <mergeCell ref="F833:J833"/>
    <mergeCell ref="C833:E833"/>
    <mergeCell ref="F834:J834"/>
    <mergeCell ref="C834:E834"/>
    <mergeCell ref="F835:J835"/>
    <mergeCell ref="C835:E835"/>
    <mergeCell ref="C836:J836"/>
    <mergeCell ref="C838:J838"/>
    <mergeCell ref="F839:J839"/>
    <mergeCell ref="C839:E839"/>
    <mergeCell ref="F840:J840"/>
    <mergeCell ref="C840:E840"/>
    <mergeCell ref="F841:J841"/>
    <mergeCell ref="C841:E841"/>
    <mergeCell ref="F842:J842"/>
    <mergeCell ref="C842:E842"/>
    <mergeCell ref="F843:J843"/>
    <mergeCell ref="C843:E843"/>
    <mergeCell ref="F844:J844"/>
    <mergeCell ref="C844:E844"/>
    <mergeCell ref="F845:J845"/>
    <mergeCell ref="C845:E845"/>
    <mergeCell ref="F846:J846"/>
    <mergeCell ref="C846:E846"/>
    <mergeCell ref="F847:J847"/>
    <mergeCell ref="C847:E847"/>
    <mergeCell ref="C848:E848"/>
    <mergeCell ref="C849:J849"/>
    <mergeCell ref="C850:E850"/>
    <mergeCell ref="F850:J850"/>
    <mergeCell ref="C851:E851"/>
    <mergeCell ref="F851:J851"/>
    <mergeCell ref="C852:E852"/>
    <mergeCell ref="F852:J852"/>
    <mergeCell ref="C853:J853"/>
    <mergeCell ref="C854:J854"/>
    <mergeCell ref="C855:J855"/>
    <mergeCell ref="C856:J856"/>
    <mergeCell ref="F857:J857"/>
    <mergeCell ref="C859:D859"/>
    <mergeCell ref="F859:J859"/>
    <mergeCell ref="C860:J860"/>
  </mergeCells>
  <pageMargins left="0.5511811023622" right="0.5511811023622" top="0.5511811023622" bottom="0.5511811023622" header="0.23622047244094" footer="0.23622047244094"/>
  <pageSetup paperSize="9" fitToHeight="0" orientation="portrait"/>
  <headerFooter>
    <oddHeader>&amp;L25016 - Réhabilitation des vestiaires communs et divers locaux au niveau Rez-Bas
2 Rue René Heymes - 70000 VESOUL&amp;RDPGF - Lot n°09 ÉLECTRICITÉ 
EXE - Edition du 18/09/2025</oddHeader>
    <oddFooter>&amp;CEdition du 18/09/2025&amp;RPage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AA98"/>
  <sheetViews>
    <sheetView showGridLines="0" workbookViewId="0"/>
  </sheetViews>
  <sheetFormatPr defaultRowHeight="12.75" customHeight="1"/>
  <cols>
    <col min="1" max="1" width="11.4257812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1" spans="1:27" ht="12.75" customHeight="1">
      <c r="B1" s="34" t="s">
        <v>323</v>
      </c>
      <c r="AA1" s="7">
        <f>IF('DPGF'!F852&lt;&gt;"",'DPGF'!F852,"0")</f>
        <v/>
      </c>
    </row>
    <row r="2" spans="1:27" ht="12.75" customHeight="1">
      <c r="AA2" s="7">
        <f>UPPER(MID(AA98,1,1))&amp;MID(AA98,2,168)</f>
        <v/>
      </c>
    </row>
    <row r="3" spans="1:27" ht="25.5" customHeight="1">
      <c r="A3" s="91" t="s">
        <v>324</v>
      </c>
      <c r="B3" s="88" t="s">
        <v>325</v>
      </c>
      <c r="C3" s="92" t="s">
        <v>350</v>
      </c>
      <c r="D3" s="92"/>
      <c r="E3" s="92"/>
      <c r="F3" s="92"/>
      <c r="G3" s="92"/>
      <c r="H3" s="92"/>
      <c r="I3" s="92"/>
      <c r="J3" s="92"/>
      <c r="AA3" s="7">
        <f>INT(AA1/1000000)</f>
        <v/>
      </c>
    </row>
    <row r="4" spans="1:27" ht="12.75" customHeight="1">
      <c r="AA4" s="7">
        <f>INT((AA1-AA3*1000000)/1000)</f>
        <v/>
      </c>
    </row>
    <row r="5" spans="1:27" ht="25.5" customHeight="1">
      <c r="A5" s="91" t="s">
        <v>326</v>
      </c>
      <c r="B5" s="88" t="s">
        <v>327</v>
      </c>
      <c r="C5" s="92" t="s">
        <v>351</v>
      </c>
      <c r="D5" s="92"/>
      <c r="E5" s="92"/>
      <c r="F5" s="92"/>
      <c r="G5" s="92"/>
      <c r="H5" s="92"/>
      <c r="I5" s="92"/>
      <c r="J5" s="92"/>
      <c r="AA5" s="7">
        <f>INT(AA1-AA3*1000000-AA4*1000)</f>
        <v/>
      </c>
    </row>
    <row r="6" spans="1:27" ht="12.75" customHeight="1">
      <c r="AA6" s="7">
        <f>ROUND(AA1-AA3*1000000-AA4*1000-AA5,2)*100</f>
        <v/>
      </c>
    </row>
    <row r="7" spans="1:27" ht="12.75" customHeight="1">
      <c r="A7" s="91" t="s">
        <v>336</v>
      </c>
      <c r="B7" s="88" t="s">
        <v>337</v>
      </c>
      <c r="C7" s="92">
        <v>25016</v>
      </c>
      <c r="AA7" s="7">
        <f>AA3-AA12*100</f>
        <v/>
      </c>
    </row>
    <row r="8" spans="1:27" ht="12.75" customHeight="1">
      <c r="AA8" s="7">
        <f>0</f>
        <v/>
      </c>
    </row>
    <row r="9" spans="1:27" ht="12.75" customHeight="1">
      <c r="A9" s="91" t="s">
        <v>338</v>
      </c>
      <c r="B9" s="88" t="s">
        <v>339</v>
      </c>
      <c r="C9" s="92" t="s">
        <v>37</v>
      </c>
      <c r="AA9" s="7">
        <f>AA4-AA15*100</f>
        <v/>
      </c>
    </row>
    <row r="10" spans="1:27" ht="12.75" customHeight="1">
      <c r="AA10" s="7">
        <f>ROUND(AA5-AA18*100,0)</f>
        <v/>
      </c>
    </row>
    <row r="11" spans="1:27" ht="25.5" customHeight="1">
      <c r="A11" s="91" t="s">
        <v>328</v>
      </c>
      <c r="B11" s="88" t="s">
        <v>329</v>
      </c>
      <c r="C11" s="92" t="s">
        <v>38</v>
      </c>
      <c r="D11" s="92"/>
      <c r="E11" s="92"/>
      <c r="F11" s="92"/>
      <c r="G11" s="92"/>
      <c r="H11" s="92"/>
      <c r="I11" s="92"/>
      <c r="J11" s="92"/>
      <c r="AA11" s="7">
        <f>AA6</f>
        <v/>
      </c>
    </row>
    <row r="12" spans="1:27" ht="12.75" customHeight="1">
      <c r="AA12" s="7">
        <f>INT(AA3/100)</f>
        <v/>
      </c>
    </row>
    <row r="13" spans="1:27" ht="12.75" customHeight="1">
      <c r="A13" s="91" t="s">
        <v>340</v>
      </c>
      <c r="B13" s="88" t="s">
        <v>341</v>
      </c>
      <c r="C13" s="92" t="s">
        <v>352</v>
      </c>
      <c r="AA13" s="7">
        <f>INT((AA3-AA12*100)/10)</f>
        <v/>
      </c>
    </row>
    <row r="14" spans="1:27" ht="12.75" customHeight="1">
      <c r="AA14" s="7">
        <f>AA3-AA12*100-AA13*10</f>
        <v/>
      </c>
    </row>
    <row r="15" spans="1:27" ht="12.75" customHeight="1">
      <c r="A15" s="91" t="s">
        <v>342</v>
      </c>
      <c r="B15" s="88" t="s">
        <v>343</v>
      </c>
      <c r="C15" s="92" t="s">
        <v>353</v>
      </c>
      <c r="AA15" s="7">
        <f>INT(AA4/100)</f>
        <v/>
      </c>
    </row>
    <row r="16" spans="1:27" ht="12.75" customHeight="1">
      <c r="AA16" s="7">
        <f>INT((AA4-AA15*100)/10)</f>
        <v/>
      </c>
    </row>
    <row r="17" spans="1:27" ht="12.75" customHeight="1">
      <c r="A17" s="91" t="s">
        <v>344</v>
      </c>
      <c r="B17" s="88" t="s">
        <v>345</v>
      </c>
      <c r="C17" s="92" t="s">
        <v>354</v>
      </c>
      <c r="AA17" s="7">
        <f>AA4-AA15*100-AA16*10</f>
        <v/>
      </c>
    </row>
    <row r="18" spans="1:27" ht="12.75" customHeight="1">
      <c r="AA18" s="7">
        <f>INT(AA5/100)</f>
        <v/>
      </c>
    </row>
    <row r="19" spans="1:27" ht="12.75" customHeight="1">
      <c r="C19" s="93">
        <v>0.2</v>
      </c>
      <c r="E19" s="94" t="s">
        <v>346</v>
      </c>
      <c r="AA19" s="7">
        <f>INT((AA5-AA18*100)/10)</f>
        <v/>
      </c>
    </row>
    <row r="20" spans="1:27" ht="12.75" customHeight="1">
      <c r="C20" s="95">
        <v>0.055</v>
      </c>
      <c r="E20" s="94" t="s">
        <v>347</v>
      </c>
      <c r="AA20" s="7">
        <f>AA5-AA18*100-AA19*10</f>
        <v/>
      </c>
    </row>
    <row r="21" spans="1:27" ht="12.75" customHeight="1">
      <c r="C21" s="95">
        <v>0</v>
      </c>
      <c r="E21" s="94" t="s">
        <v>348</v>
      </c>
      <c r="AA21" s="7">
        <f>INT(AA6/10)</f>
        <v/>
      </c>
    </row>
    <row r="22" spans="1:27" ht="12.75" customHeight="1">
      <c r="C22" s="96">
        <v>0</v>
      </c>
      <c r="E22" s="94" t="s">
        <v>349</v>
      </c>
      <c r="AA22" s="7">
        <f>ROUND(AA6-AA21*10,0)</f>
        <v/>
      </c>
    </row>
    <row r="23" spans="1:27" ht="12.75" customHeight="1">
      <c r="AA23" s="7">
        <f>IF(AA12=0,"",IF(AA12=1,"",IF(AA12=2,"deux ",IF(AA12=3,"trois ",IF(AA12=4,"quatre ",IF(AA12=5,"cinq ",AA42))))))</f>
        <v/>
      </c>
    </row>
    <row r="24" spans="1:27" ht="12.75" customHeight="1">
      <c r="A24" s="91" t="s">
        <v>330</v>
      </c>
      <c r="B24" s="88" t="s">
        <v>331</v>
      </c>
      <c r="C24" s="92" t="s">
        <v>355</v>
      </c>
      <c r="D24" s="92"/>
      <c r="E24" s="92"/>
      <c r="F24" s="92"/>
      <c r="G24" s="92"/>
      <c r="H24" s="92"/>
      <c r="I24" s="92"/>
      <c r="J24" s="92"/>
      <c r="AA24" s="7">
        <f>IF(AA12=0,"",IF(AA12&lt;2,"cent ",AA43))</f>
        <v/>
      </c>
    </row>
    <row r="25" spans="1:27" ht="12.75" customHeight="1">
      <c r="AA25" s="7">
        <f>IF(AA13=1,AA44,IF(AA13=7,AA64,IF(AA13=9,AA80,AA89)))</f>
        <v/>
      </c>
    </row>
    <row r="26" spans="1:27" ht="12.75" customHeight="1">
      <c r="A26" s="91" t="s">
        <v>332</v>
      </c>
      <c r="B26" s="88" t="s">
        <v>333</v>
      </c>
      <c r="C26" s="92" t="s">
        <v>356</v>
      </c>
      <c r="D26" s="92"/>
      <c r="E26" s="92"/>
      <c r="F26" s="92"/>
      <c r="G26" s="92"/>
      <c r="H26" s="92"/>
      <c r="I26" s="92"/>
      <c r="J26" s="92"/>
      <c r="AA26" s="7">
        <f>IF(AA7=11,"",IF(AA7=12,"",IF(AA7=13,"",IF(AA7=14,"",IF(AA7=15,"",IF(AA7=16,"",AA45))))))</f>
        <v/>
      </c>
    </row>
    <row r="27" spans="1:27" ht="12.75" customHeight="1">
      <c r="AA27" s="7">
        <f>IF(AA3=0,"",IF(AA3&lt;2,"million ","millions "))</f>
        <v/>
      </c>
    </row>
    <row r="28" spans="1:27" ht="12.75" customHeight="1">
      <c r="A28" s="91" t="s">
        <v>334</v>
      </c>
      <c r="B28" s="88" t="s">
        <v>335</v>
      </c>
      <c r="C28" s="92"/>
      <c r="D28" s="92"/>
      <c r="E28" s="92"/>
      <c r="F28" s="92"/>
      <c r="G28" s="92"/>
      <c r="H28" s="92"/>
      <c r="I28" s="92"/>
      <c r="J28" s="92"/>
      <c r="AA28" s="7">
        <f>IF(AA8=1,"",IF(AA15=0,"",IF(AA15=1,"",IF(AA15=2,"deux ",IF(AA15=3,"trois ",IF(AA15=4,"quatre ",IF(AA15=5,"cinq ",AA46)))))))</f>
        <v/>
      </c>
    </row>
    <row r="29" spans="1:27" ht="12.75" customHeight="1">
      <c r="AA29" s="7">
        <f>IF(AA15=0,"",IF(AA15&lt;2,"cent ",AA47))</f>
        <v/>
      </c>
    </row>
    <row r="30" spans="1:27" ht="12.75" customHeight="1">
      <c r="AA30" s="7">
        <f>IF(AA16=1,AA48,IF(AA16=7,AA66,IF(AA16=9,AA81,AA90)))</f>
        <v/>
      </c>
    </row>
    <row r="31" spans="1:27" ht="12.75" customHeight="1">
      <c r="AA31" s="7">
        <f>IF(AA4=1,"",AA49)</f>
        <v/>
      </c>
    </row>
    <row r="32" spans="1:27" ht="12.75" customHeight="1">
      <c r="AA32" s="7">
        <f>IF(AA4&gt;0,"mille ","")</f>
        <v/>
      </c>
    </row>
    <row r="33" spans="27:27" ht="12.75" customHeight="1">
      <c r="AA33" s="7">
        <f>IF(INT(AA1)=0,"zéro ",IF(AA18=0,"",IF(AA18=1,"",IF(AA18=2,"deux ",IF(AA18=3,"trois ",IF(AA18=4,"quatre ",IF(AA18=5,"cinq ",AA50)))))))</f>
        <v/>
      </c>
    </row>
    <row r="34" spans="27:27" ht="12.75" customHeight="1">
      <c r="AA34" s="7">
        <f>IF(AA18=0,"",IF(AA18&lt;2,"cent ",AA51))</f>
        <v/>
      </c>
    </row>
    <row r="35" spans="27:27" ht="12.75" customHeight="1">
      <c r="AA35" s="7">
        <f>IF(AA19=1,AA52,IF(AA19=7,AA68,IF(AA19=9,AA83,AA91)))</f>
        <v/>
      </c>
    </row>
    <row r="36" spans="27:27" ht="12.75" customHeight="1">
      <c r="AA36" s="7">
        <f>IF(AA10=11,"",IF(AA10=12,"",IF(AA10=13,"",IF(AA10=14,"",IF(AA10=15,"",IF(AA10=16,"",AA53))))))</f>
        <v/>
      </c>
    </row>
    <row r="37" spans="27:27" ht="12.75" customHeight="1">
      <c r="AA37" s="7">
        <f>IF(INT(AA1&lt;2),"euro ","euros ")</f>
        <v/>
      </c>
    </row>
    <row r="38" spans="27:27" ht="12.75" customHeight="1">
      <c r="AA38" s="7">
        <f>IF(AA6&gt;0,"et ","")</f>
        <v/>
      </c>
    </row>
    <row r="39" spans="27:27" ht="12.75" customHeight="1">
      <c r="AA39" s="7">
        <f>IF(AA21=1,AA54,IF(AA21=7,AA70,IF(AA21=9,AA84,AA92)))</f>
        <v/>
      </c>
    </row>
    <row r="40" spans="27:27" ht="12.75" customHeight="1">
      <c r="AA40" s="7">
        <f>IF(AA11=11,"",IF(AA11=12,"",IF(AA11=13,"",IF(AA11=14,"",IF(AA11=15,"",IF(AA11=16,"",AA55))))))</f>
        <v/>
      </c>
    </row>
    <row r="41" spans="27:27" ht="12.75" customHeight="1">
      <c r="AA41" s="7">
        <f>IF(AA6=0,"",IF(AA6&lt;2,"centime","centimes"))</f>
        <v/>
      </c>
    </row>
    <row r="42" spans="27:27" ht="12.75" customHeight="1">
      <c r="AA42" s="7">
        <f>IF(AA3=0," ",IF(AA12=6,"six ",IF(AA12=7,"sept ",IF(AA12=8,"huit ",IF(AA12=9,"neuf ",)))))</f>
        <v/>
      </c>
    </row>
    <row r="43" spans="27:27" ht="12.75" customHeight="1">
      <c r="AA43" s="7">
        <f>IF(AA7&gt;0,"cent ", "cents ")</f>
        <v/>
      </c>
    </row>
    <row r="44" spans="27:27" ht="12.75" customHeight="1">
      <c r="AA44" s="7">
        <f>IF(AA7=10,"dix ",IF(AA7=11,"onze ",IF(AA7=12,"douze ",IF(AA7=13,"treize ",IF(AA7=14,"quatorze ",IF(AA7=15,"quinze ",AA56))))))</f>
        <v/>
      </c>
    </row>
    <row r="45" spans="27:27" ht="12.75" customHeight="1">
      <c r="AA45" s="7">
        <f>IF(AA7=17,"",IF(AA7=18,"",IF(AA7=19,"",AA57)))</f>
        <v/>
      </c>
    </row>
    <row r="46" spans="27:27" ht="12.75" customHeight="1">
      <c r="AA46" s="7">
        <f>IF(AA15=6,"six ",IF(AA15=7,"sept ",IF(AA15=8,"huit ",IF(AA15=9,"neuf ",))))</f>
        <v/>
      </c>
    </row>
    <row r="47" spans="27:27" ht="12.75" customHeight="1">
      <c r="AA47" s="7">
        <f>IF(AA9&gt;0,"cent ", "cents ")</f>
        <v/>
      </c>
    </row>
    <row r="48" spans="27:27" ht="12.75" customHeight="1">
      <c r="AA48" s="7">
        <f>IF(AA9=10,"dix ",IF(AA9=11,"onze ",IF(AA9=12,"douze ",IF(AA9=13,"treize ",IF(AA9=14,"quatorze ",IF(AA9=15,"quinze ",AA58))))))</f>
        <v/>
      </c>
    </row>
    <row r="49" spans="27:27" ht="12.75" customHeight="1">
      <c r="AA49" s="7">
        <f>IF(AA9=11,"",IF(AA9=12,"",IF(AA9=13,"",IF(AA9=14,"",IF(AA9=15,"",IF(AA9=16,"",AA59))))))</f>
        <v/>
      </c>
    </row>
    <row r="50" spans="27:27" ht="12.75" customHeight="1">
      <c r="AA50" s="7">
        <f>IF(AA18=6,"six ",IF(AA18=7,"sept ",IF(AA18=8,"huit ",IF(AA18=9,"neuf ",))))</f>
        <v/>
      </c>
    </row>
    <row r="51" spans="27:27" ht="12.75" customHeight="1">
      <c r="AA51" s="7">
        <f>IF(AA10&gt;0,"cent ", "cents ")</f>
        <v/>
      </c>
    </row>
    <row r="52" spans="27:27" ht="12.75" customHeight="1">
      <c r="AA52" s="7">
        <f>IF(AA10=10,"dix ",IF(AA10=11,"onze ",IF(AA10=12,"douze ",IF(AA10=13,"treize ",IF(AA10=14,"quatorze ",IF(AA10=15,"quinze ",AA60))))))</f>
        <v/>
      </c>
    </row>
    <row r="53" spans="27:27" ht="12.75" customHeight="1">
      <c r="AA53" s="7">
        <f>IF(AA10=17,"",IF(AA10=18,"",IF(AA10=19,"",AA61)))</f>
        <v/>
      </c>
    </row>
    <row r="54" spans="27:27" ht="12.75" customHeight="1">
      <c r="AA54" s="7">
        <f>IF(AA11=10,"dix ",IF(AA11=11,"onze ",IF(AA11=12,"douze ",IF(AA11=13,"treize ",IF(AA11=14,"quatorze ",IF(AA11=15,"quinze ",AA62))))))</f>
        <v/>
      </c>
    </row>
    <row r="55" spans="27:27" ht="12.75" customHeight="1">
      <c r="AA55" s="7">
        <f>IF(AA11=17,"",IF(AA11=18,"",IF(AA11=19,"",AA63)))</f>
        <v/>
      </c>
    </row>
    <row r="56" spans="27:27" ht="12.75" customHeight="1">
      <c r="AA56" s="7">
        <f>IF(AA7=16,"seize ",IF(AA7=17,"dix-sept ",IF(AA7=18,"dix-huit ",IF(AA7=19,"dix-neuf ",AA64))))</f>
        <v/>
      </c>
    </row>
    <row r="57" spans="27:27" ht="12.75" customHeight="1">
      <c r="AA57" s="7">
        <f>IF(AA7=21,"et un ",IF(AA7=31,"et un ",IF(AA7=41,"et un ",IF(AA7=51,"et un ",IF(AA7=61,"et un ",AA65)))))</f>
        <v/>
      </c>
    </row>
    <row r="58" spans="27:27" ht="12.75" customHeight="1">
      <c r="AA58" s="7">
        <f>IF(AA9=16,"seize ",IF(AA9=17,"dix-sept ",IF(AA9=18,"dix-huit ",IF(AA9=19,"dix-neuf ",AA66))))</f>
        <v/>
      </c>
    </row>
    <row r="59" spans="27:27" ht="12.75" customHeight="1">
      <c r="AA59" s="7">
        <f>IF(AA9=17,"",IF(AA9=18,"",IF(AA9=19,"",AA67)))</f>
        <v/>
      </c>
    </row>
    <row r="60" spans="27:27" ht="12.75" customHeight="1">
      <c r="AA60" s="7">
        <f>IF(AA10=16,"seize ",IF(AA10=17,"dix-sept ",IF(AA10=18,"dix-huit ",IF(AA10=19,"dix-neuf ",AA68))))</f>
        <v/>
      </c>
    </row>
    <row r="61" spans="27:27" ht="12.75" customHeight="1">
      <c r="AA61" s="7">
        <f>IF(AA10=21,"et un ",IF(AA10=31,"et un ",IF(AA10=41,"et un ",IF(AA10=51,"et un ",IF(AA10=61,"et un ",AA69)))))</f>
        <v/>
      </c>
    </row>
    <row r="62" spans="27:27" ht="12.75" customHeight="1">
      <c r="AA62" s="7">
        <f>IF(AA11=16,"seize ",IF(AA11=17,"dix-sept ",IF(AA11=18,"dix-huit ",IF(AA11=19,"dix-neuf ",AA70))))</f>
        <v/>
      </c>
    </row>
    <row r="63" spans="27:27" ht="12.75" customHeight="1">
      <c r="AA63" s="7">
        <f>IF(AA11=21,"et un ",IF(AA11=31,"et un ",IF(AA11=41,"et un ",IF(AA11=51,"et un ",IF(AA11=61,"et un ",AA71)))))</f>
        <v/>
      </c>
    </row>
    <row r="64" spans="27:27" ht="12.75" customHeight="1">
      <c r="AA64" s="7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>
      <c r="AA65" s="7">
        <f>IF(AA13=9,"",IF(AA13=7,"",IF(AA14=0,"",IF(AA14=1,"un ",IF(AA14=2,"deux ",IF(AA14=3,"trois ",IF(AA14=4,"quatre ",IF(AA14=5,"cinq ",AA73))))))))</f>
        <v/>
      </c>
    </row>
    <row r="66" spans="27:27" ht="12.75" customHeight="1">
      <c r="AA66" s="7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>
      <c r="AA67" s="7">
        <f>IF(AA9=21,"et un ",IF(AA9=31,"et un ",IF(AA9=41,"et un ",IF(AA9=51,"et un ",IF(AA9=61,"et un ",AA75)))))</f>
        <v/>
      </c>
    </row>
    <row r="68" spans="27:27" ht="12.75" customHeight="1">
      <c r="AA68" s="7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>
      <c r="AA69" s="7">
        <f>IF(AA19=9,"",IF(AA19=7,"",IF(AA20=0,"",IF(AA20=1,"un ",IF(AA20=2,"deux ",IF(AA20=3,"trois ",IF(AA20=4,"quatre ",IF(AA20=5,"cinq ",AA77))))))))</f>
        <v/>
      </c>
    </row>
    <row r="70" spans="27:27" ht="12.75" customHeight="1">
      <c r="AA70" s="7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>
      <c r="AA71" s="7">
        <f>IF(AA21=9,"",IF(AA21=7,"",IF(AA22=0,"",IF(AA22=1,"un ",IF(AA22=2,"deux ",IF(AA22=3,"trois ",IF(AA22=4,"quatre ",IF(AA22=5,"cinq ",AA79))))))))</f>
        <v/>
      </c>
    </row>
    <row r="72" spans="27:27" ht="12.75" customHeight="1">
      <c r="AA72" s="7">
        <f>IF(AA7=76,"soixante-seize ",IF(AA7=77,"soixante-dix-sept ",IF(AA7=78,"soixante-dix-huit ",IF(AA7=79,"soixante-dix-neuf ",AA80))))</f>
        <v/>
      </c>
    </row>
    <row r="73" spans="27:27" ht="12.75" customHeight="1">
      <c r="AA73" s="7">
        <f>IF(AA13=9,"",IF(AA14=6,"six ",IF(AA14=7,"sept ",IF(AA14=8,"huit ",IF(AA14=9,"neuf ",)))))</f>
        <v/>
      </c>
    </row>
    <row r="74" spans="27:27" ht="12.75" customHeight="1">
      <c r="AA74" s="7">
        <f>IF(AA9=76,"soixante-seize ",IF(AA9=77,"soixante-dix-sept ",IF(AA9=78,"soixante-dix-huit ",IF(AA9=79,"soixante-dix-neuf ",AA81))))</f>
        <v/>
      </c>
    </row>
    <row r="75" spans="27:27" ht="12.75" customHeight="1">
      <c r="AA75" s="7">
        <f>IF(AA16=9,"",IF(AA16=7,"",IF(AA17=0,"",IF(AA17=1,"un ",IF(AA17=2,"deux ",IF(AA17=3,"trois ",IF(AA17=4,"quatre ",IF(AA17=5,"cinq ",AA82))))))))</f>
        <v/>
      </c>
    </row>
    <row r="76" spans="27:27" ht="12.75" customHeight="1">
      <c r="AA76" s="7">
        <f>IF(AA10=76,"soixante-seize ",IF(AA10=77,"soixante-dix-sept ",IF(AA10=78,"soixante-dix-huit ",IF(AA10=79,"soixante-dix-neuf ",AA83))))</f>
        <v/>
      </c>
    </row>
    <row r="77" spans="27:27" ht="12.75" customHeight="1">
      <c r="AA77" s="7">
        <f>IF(AA19=9,"",IF(AA20=6,"six ",IF(AA20=7,"sept ",IF(AA20=8,"huit ",IF(AA20=9,"neuf ",)))))</f>
        <v/>
      </c>
    </row>
    <row r="78" spans="27:27" ht="12.75" customHeight="1">
      <c r="AA78" s="7">
        <f>IF(AA11=76,"soixante-seize ",IF(AA11=77,"soixante-dix-sept ",IF(AA11=78,"soixante-dix-huit ",IF(AA11=79,"soixante-dix-neuf ",AA84))))</f>
        <v/>
      </c>
    </row>
    <row r="79" spans="27:27" ht="12.75" customHeight="1">
      <c r="AA79" s="7">
        <f>IF(AA21=9,"",IF(AA22=6,"six ",IF(AA22=7,"sept ",IF(AA22=8,"huit ",IF(AA22=9,"neuf ",)))))</f>
        <v/>
      </c>
    </row>
    <row r="80" spans="27:27" ht="12.75" customHeight="1">
      <c r="AA80" s="7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>
      <c r="AA81" s="7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>
      <c r="AA82" s="7">
        <f>IF(AA16=9,"",IF(AA17=6,"six ",IF(AA17=7,"sept ",IF(AA17=8,"huit ",IF(AA17=9,"neuf ",)))))</f>
        <v/>
      </c>
    </row>
    <row r="83" spans="27:27" ht="12.75" customHeight="1">
      <c r="AA83" s="7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>
      <c r="AA84" s="7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>
      <c r="AA85" s="7">
        <f>IF(AA7=96,"quatre-vingt-seize ",IF(AA7=97,"quatre-vingt-dix-sept ",IF(AA7=98,"quatre-vingt-dix-huit ",IF(AA7=99,"quatre-vingt-dix-neuf ",AA89))))</f>
        <v/>
      </c>
    </row>
    <row r="86" spans="27:27" ht="12.75" customHeight="1">
      <c r="AA86" s="7">
        <f>IF(AA9=96,"quatre-vingt-seize ",IF(AA9=97,"quatre-vingt-dix-sept ",IF(AA9=98,"quatre-vingt-dix-huit ",IF(AA9=99,"quatre-vingt-dix-neuf ",AA90))))</f>
        <v/>
      </c>
    </row>
    <row r="87" spans="27:27" ht="12.75" customHeight="1">
      <c r="AA87" s="7">
        <f>IF(AA10=96,"quatre-vingt-seize ",IF(AA10=97,"quatre-vingt-dix-sept ",IF(AA10=98,"quatre-vingt-dix-huit ",IF(AA10=99,"quatre-vingt-dix-neuf ",AA91))))</f>
        <v/>
      </c>
    </row>
    <row r="88" spans="27:27" ht="12.75" customHeight="1">
      <c r="AA88" s="7">
        <f>IF(AA11=96,"quatre-vingt-seize ",IF(AA11=97,"quatre-vingt-dix-sept ",IF(AA11=98,"quatre-vingt-dix-huit ",IF(AA11=99,"quatre-vingt-dix-neuf ",AA92))))</f>
        <v/>
      </c>
    </row>
    <row r="89" spans="27:27" ht="12.75" customHeight="1">
      <c r="AA89" s="7">
        <f>IF(AA13=2,"vingt ",IF(AA13=3,"trente ",IF(AA13=4,"quarante ",IF(AA13=5,"cinquante ",AA93))))</f>
        <v/>
      </c>
    </row>
    <row r="90" spans="27:27" ht="12.75" customHeight="1">
      <c r="AA90" s="7">
        <f>IF(AA16=2,"vingt ",IF(AA16=3,"trente ",IF(AA16=4,"quarante ",IF(AA16=5,"cinquante ",AA94))))</f>
        <v/>
      </c>
    </row>
    <row r="91" spans="27:27" ht="12.75" customHeight="1">
      <c r="AA91" s="7">
        <f>IF(AA19=2,"vingt ",IF(AA19=3,"trente ",IF(AA19=4,"quarante ",IF(AA19=5,"cinquante ",AA95))))</f>
        <v/>
      </c>
    </row>
    <row r="92" spans="27:27" ht="12.75" customHeight="1">
      <c r="AA92" s="7">
        <f>IF(AA21=2,"vingt ",IF(AA21=3,"trente ",IF(AA21=4,"quarante ",IF(AA21=5,"cinquante ",AA96))))</f>
        <v/>
      </c>
    </row>
    <row r="93" spans="27:27" ht="12.75" customHeight="1">
      <c r="AA93" s="7">
        <f>IF(AA13=6,"soixante ",IF(AA7=80,"quatre-vingts ",IF(AA13=8,"quatre-vingt-","")))</f>
        <v/>
      </c>
    </row>
    <row r="94" spans="27:27" ht="12.75" customHeight="1">
      <c r="AA94" s="7">
        <f>IF(AA16=6,"soixante ",IF(AA9=80,"quatre-vingts ",IF(AA16=8,"quatre-vingt-","")))</f>
        <v/>
      </c>
    </row>
    <row r="95" spans="27:27" ht="12.75" customHeight="1">
      <c r="AA95" s="7">
        <f>IF(AA19=6,"soixante ",IF(AA10=80,"quatre-vingts ",IF(AA19=8,"quatre-vingt-","")))</f>
        <v/>
      </c>
    </row>
    <row r="96" spans="27:27" ht="12.75" customHeight="1">
      <c r="AA96" s="7">
        <f>IF(AA21=6,"soixante ",IF(AA11=80,"quatre-vingts ",IF(AA21=8,"quatre-vingt-","")))</f>
        <v/>
      </c>
    </row>
    <row r="97" spans="27:27" ht="12.75" customHeight="1">
      <c r="AA97" s="7">
        <f>0</f>
        <v/>
      </c>
    </row>
    <row r="98" spans="27:27" ht="12.75" customHeight="1">
      <c r="AA98" s="7">
        <f>(AA23&amp;AA24&amp;AA25&amp;AA26&amp;AA27&amp;AA28&amp;AA29&amp;AA30&amp;AA31&amp;AA32&amp;AA33&amp;AA34&amp;AA35&amp;AA36&amp;AA37&amp;AA38&amp;AA39&amp;AA40&amp;AA41)</f>
        <v/>
      </c>
    </row>
  </sheetData>
  <sheetProtection password="E95E" sheet="1" objects="1" selectLockedCells="1"/>
  <mergeCells count="6">
    <mergeCell ref="C3:J3"/>
    <mergeCell ref="C5:J5"/>
    <mergeCell ref="C11:J11"/>
    <mergeCell ref="C24:J24"/>
    <mergeCell ref="C26:J26"/>
    <mergeCell ref="C28:J2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C12"/>
  <sheetViews>
    <sheetView workbookViewId="0"/>
  </sheetViews>
  <sheetFormatPr defaultRowHeight="15"/>
  <cols>
    <col min="1" max="1" width="24.7109375" customWidth="1"/>
  </cols>
  <sheetData>
    <row r="1" spans="1:3">
      <c r="A1" s="7" t="s">
        <v>357</v>
      </c>
      <c r="B1" s="7" t="s">
        <v>358</v>
      </c>
    </row>
    <row r="2" spans="1:3">
      <c r="A2" s="7" t="s">
        <v>359</v>
      </c>
      <c r="B2" s="7" t="s">
        <v>350</v>
      </c>
    </row>
    <row r="3" spans="1:3">
      <c r="A3" s="7" t="s">
        <v>360</v>
      </c>
      <c r="B3" s="7">
        <v>1</v>
      </c>
    </row>
    <row r="4" spans="1:3">
      <c r="A4" s="7" t="s">
        <v>361</v>
      </c>
      <c r="B4" s="7">
        <v>0</v>
      </c>
    </row>
    <row r="5" spans="1:3">
      <c r="A5" s="7" t="s">
        <v>362</v>
      </c>
      <c r="B5" s="7">
        <v>0</v>
      </c>
    </row>
    <row r="6" spans="1:3">
      <c r="A6" s="7" t="s">
        <v>363</v>
      </c>
      <c r="B6" s="7">
        <v>1</v>
      </c>
    </row>
    <row r="7" spans="1:3">
      <c r="A7" s="7" t="s">
        <v>364</v>
      </c>
      <c r="B7" s="7">
        <v>1</v>
      </c>
    </row>
    <row r="8" spans="1:3">
      <c r="A8" s="7" t="s">
        <v>365</v>
      </c>
      <c r="B8" s="7">
        <v>0</v>
      </c>
    </row>
    <row r="9" spans="1:3">
      <c r="A9" s="7" t="s">
        <v>366</v>
      </c>
      <c r="B9" s="7">
        <v>0</v>
      </c>
    </row>
    <row r="10" spans="1:3">
      <c r="A10" s="7" t="s">
        <v>367</v>
      </c>
      <c r="C10" s="7" t="s">
        <v>368</v>
      </c>
    </row>
    <row r="11" spans="1:3">
      <c r="A11" s="7" t="s">
        <v>369</v>
      </c>
      <c r="B11" s="7">
        <v>0</v>
      </c>
    </row>
    <row r="12" spans="1:3">
      <c r="A12" s="7" t="s">
        <v>370</v>
      </c>
      <c r="B12" s="7" t="s">
        <v>371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defaultRowHeight="12.75" customHeight="1"/>
  <cols>
    <col min="1" max="1" width="6.7109375" customWidth="1"/>
    <col min="2" max="2" width="35" customWidth="1"/>
    <col min="3" max="3" width="11.42578125" customWidth="1"/>
    <col min="4" max="4" width="11.42578125" customWidth="1"/>
    <col min="5" max="5" width="11.42578125" customWidth="1"/>
    <col min="6" max="6" width="11.42578125" customWidth="1"/>
    <col min="7" max="7" width="11.42578125" customWidth="1"/>
    <col min="8" max="8" width="11.42578125" customWidth="1"/>
    <col min="9" max="9" width="11.42578125" customWidth="1"/>
    <col min="10" max="10" width="11.42578125" customWidth="1"/>
  </cols>
  <sheetData>
    <row r="2" spans="1:10" ht="12.75" customHeight="1">
      <c r="B2" s="97" t="s">
        <v>372</v>
      </c>
      <c r="C2" s="97"/>
      <c r="D2" s="97"/>
      <c r="E2" s="97"/>
      <c r="F2" s="97"/>
      <c r="G2" s="97"/>
      <c r="H2" s="97"/>
      <c r="I2" s="97"/>
      <c r="J2" s="97"/>
    </row>
    <row r="4" spans="1:10" ht="12.75" customHeight="1">
      <c r="A4" s="91" t="s">
        <v>324</v>
      </c>
      <c r="B4" s="88" t="s">
        <v>373</v>
      </c>
      <c r="C4" s="98"/>
      <c r="D4" s="98"/>
      <c r="E4" s="98"/>
      <c r="F4" s="98"/>
      <c r="G4" s="98"/>
      <c r="H4" s="98"/>
      <c r="I4" s="98"/>
      <c r="J4" s="98"/>
    </row>
    <row r="6" spans="1:10" ht="12.75" customHeight="1">
      <c r="A6" s="91" t="s">
        <v>326</v>
      </c>
      <c r="B6" s="88" t="s">
        <v>374</v>
      </c>
      <c r="C6" s="98"/>
      <c r="D6" s="98"/>
      <c r="E6" s="98"/>
      <c r="F6" s="98"/>
      <c r="G6" s="98"/>
      <c r="H6" s="98"/>
      <c r="I6" s="98"/>
      <c r="J6" s="98"/>
    </row>
    <row r="8" spans="1:10" ht="12.75" customHeight="1">
      <c r="A8" s="91" t="s">
        <v>336</v>
      </c>
      <c r="B8" s="88" t="s">
        <v>375</v>
      </c>
      <c r="C8" s="98"/>
      <c r="D8" s="98"/>
      <c r="E8" s="98"/>
      <c r="F8" s="98"/>
      <c r="G8" s="98"/>
      <c r="H8" s="98"/>
      <c r="I8" s="98"/>
      <c r="J8" s="98"/>
    </row>
    <row r="10" spans="1:10" ht="12.75" customHeight="1">
      <c r="A10" s="91" t="s">
        <v>338</v>
      </c>
      <c r="B10" s="88" t="s">
        <v>376</v>
      </c>
      <c r="C10" s="99"/>
      <c r="D10" s="99"/>
      <c r="E10" s="99"/>
      <c r="F10" s="99"/>
      <c r="G10" s="99"/>
      <c r="H10" s="99"/>
      <c r="I10" s="99"/>
      <c r="J10" s="99"/>
    </row>
    <row r="12" spans="1:10" ht="12.75" customHeight="1">
      <c r="A12" s="91" t="s">
        <v>328</v>
      </c>
      <c r="B12" s="88" t="s">
        <v>377</v>
      </c>
      <c r="C12" s="98"/>
      <c r="D12" s="98"/>
      <c r="E12" s="98"/>
      <c r="F12" s="98"/>
      <c r="G12" s="98"/>
      <c r="H12" s="98"/>
      <c r="I12" s="98"/>
      <c r="J12" s="98"/>
    </row>
    <row r="14" spans="1:10" ht="12.75" customHeight="1">
      <c r="A14" s="91" t="s">
        <v>340</v>
      </c>
      <c r="B14" s="88" t="s">
        <v>378</v>
      </c>
      <c r="C14" s="98"/>
      <c r="D14" s="98"/>
      <c r="E14" s="98"/>
      <c r="F14" s="98"/>
      <c r="G14" s="98"/>
      <c r="H14" s="98"/>
      <c r="I14" s="98"/>
      <c r="J14" s="98"/>
    </row>
    <row r="16" spans="1:10" ht="12.75" customHeight="1">
      <c r="A16" s="91" t="s">
        <v>342</v>
      </c>
      <c r="B16" s="88" t="s">
        <v>379</v>
      </c>
      <c r="C16" s="98"/>
      <c r="D16" s="98"/>
      <c r="E16" s="98"/>
      <c r="F16" s="98"/>
      <c r="G16" s="98"/>
      <c r="H16" s="98"/>
      <c r="I16" s="98"/>
      <c r="J16" s="98"/>
    </row>
    <row r="18" spans="1:10" ht="12.75" customHeight="1">
      <c r="A18" s="91" t="s">
        <v>344</v>
      </c>
      <c r="B18" s="88" t="s">
        <v>380</v>
      </c>
      <c r="C18" s="100"/>
      <c r="D18" s="100"/>
      <c r="E18" s="100"/>
      <c r="F18" s="100"/>
      <c r="G18" s="100"/>
      <c r="H18" s="100"/>
      <c r="I18" s="100"/>
      <c r="J18" s="100"/>
    </row>
    <row r="20" spans="1:10" ht="12.75" customHeight="1">
      <c r="A20" s="91" t="s">
        <v>381</v>
      </c>
      <c r="B20" s="88" t="s">
        <v>382</v>
      </c>
      <c r="C20" s="100"/>
      <c r="D20" s="100"/>
      <c r="E20" s="100"/>
      <c r="F20" s="100"/>
      <c r="G20" s="100"/>
      <c r="H20" s="100"/>
      <c r="I20" s="100"/>
      <c r="J20" s="100"/>
    </row>
    <row r="22" spans="1:10" ht="12.75" customHeight="1">
      <c r="A22" s="91" t="s">
        <v>330</v>
      </c>
      <c r="B22" s="88" t="s">
        <v>383</v>
      </c>
      <c r="C22" s="100"/>
      <c r="D22" s="100"/>
      <c r="E22" s="100"/>
      <c r="F22" s="100"/>
      <c r="G22" s="100"/>
      <c r="H22" s="100"/>
      <c r="I22" s="100"/>
      <c r="J22" s="100"/>
    </row>
    <row r="24" spans="1:10" ht="12.75" customHeight="1">
      <c r="A24" s="91" t="s">
        <v>332</v>
      </c>
      <c r="B24" s="88" t="s">
        <v>384</v>
      </c>
      <c r="C24" s="98"/>
      <c r="D24" s="98"/>
      <c r="E24" s="98"/>
      <c r="F24" s="98"/>
      <c r="G24" s="98"/>
      <c r="H24" s="98"/>
      <c r="I24" s="98"/>
      <c r="J24" s="98"/>
    </row>
    <row r="28" spans="1:10" ht="60" customHeight="1">
      <c r="A28" s="91" t="s">
        <v>334</v>
      </c>
      <c r="B28" s="88" t="s">
        <v>385</v>
      </c>
      <c r="C28" s="98"/>
      <c r="D28" s="98"/>
      <c r="E28" s="98"/>
      <c r="F28" s="98"/>
      <c r="G28" s="98"/>
      <c r="H28" s="98"/>
      <c r="I28" s="98"/>
      <c r="J28" s="98"/>
    </row>
  </sheetData>
  <sheetProtection password="E95E" sheet="1" objects="1" selectLockedCells="1"/>
  <mergeCells count="13">
    <mergeCell ref="B2:J2"/>
    <mergeCell ref="C4:J4"/>
    <mergeCell ref="C6:J6"/>
    <mergeCell ref="C8:J8"/>
    <mergeCell ref="C10:J10"/>
    <mergeCell ref="C12:J12"/>
    <mergeCell ref="C14:J14"/>
    <mergeCell ref="C16:J16"/>
    <mergeCell ref="C18:J18"/>
    <mergeCell ref="C20:J20"/>
    <mergeCell ref="C22:J22"/>
    <mergeCell ref="C24:J24"/>
    <mergeCell ref="C28:J28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9BFF"/>
    <outlinePr summaryBelow="0" summaryRight="0"/>
    <pageSetUpPr fitToPage="1"/>
  </sheetPr>
  <dimension ref="A2:F54"/>
  <sheetViews>
    <sheetView showGridLines="0" workbookViewId="0">
      <selection activeCell="B6" sqref="B6"/>
    </sheetView>
  </sheetViews>
  <sheetFormatPr defaultRowHeight="12.75" customHeight="1"/>
  <cols>
    <col min="1" max="1" width="6.7109375" customWidth="1"/>
    <col min="2" max="2" width="68.140625" customWidth="1"/>
    <col min="3" max="3" width="15.5703125" customWidth="1"/>
    <col min="4" max="4" width="15.5703125" customWidth="1"/>
    <col min="5" max="5" width="15.5703125" customWidth="1"/>
    <col min="6" max="6" width="15.5703125" customWidth="1"/>
  </cols>
  <sheetData>
    <row r="2" spans="2:6" ht="16.2" customHeight="1">
      <c r="B2" s="101" t="s">
        <v>386</v>
      </c>
      <c r="C2" s="101"/>
      <c r="D2" s="101"/>
      <c r="E2" s="101"/>
      <c r="F2" s="101"/>
    </row>
    <row r="4" spans="2:6" ht="12.75" customHeight="1">
      <c r="B4" s="102" t="s">
        <v>387</v>
      </c>
      <c r="C4" s="102" t="s">
        <v>388</v>
      </c>
      <c r="D4" s="102" t="s">
        <v>389</v>
      </c>
      <c r="E4" s="102" t="s">
        <v>390</v>
      </c>
      <c r="F4" s="102" t="s">
        <v>391</v>
      </c>
    </row>
    <row r="6" spans="2:6" ht="12.75" customHeight="1">
      <c r="B6" s="103"/>
      <c r="C6" s="104"/>
      <c r="D6" s="105"/>
      <c r="E6" s="106"/>
      <c r="F6" s="107">
        <f>IF(AND(E6= "",D6= ""), "", ROUND(ROUND(E6, 2) * ROUND(D6, 3), 2))</f>
        <v/>
      </c>
    </row>
    <row r="8" spans="2:6" ht="12.75" customHeight="1">
      <c r="B8" s="103"/>
      <c r="C8" s="104"/>
      <c r="D8" s="105"/>
      <c r="E8" s="106"/>
      <c r="F8" s="107">
        <f>IF(AND(E8= "",D8= ""), "", ROUND(ROUND(E8, 2) * ROUND(D8, 3), 2))</f>
        <v/>
      </c>
    </row>
    <row r="10" spans="2:6" ht="12.75" customHeight="1">
      <c r="B10" s="103"/>
      <c r="C10" s="104"/>
      <c r="D10" s="105"/>
      <c r="E10" s="106"/>
      <c r="F10" s="107">
        <f>IF(AND(E10= "",D10= ""), "", ROUND(ROUND(E10, 2) * ROUND(D10, 3), 2))</f>
        <v/>
      </c>
    </row>
    <row r="12" spans="2:6" ht="12.75" customHeight="1">
      <c r="B12" s="103"/>
      <c r="C12" s="104"/>
      <c r="D12" s="105"/>
      <c r="E12" s="106"/>
      <c r="F12" s="107">
        <f>IF(AND(E12= "",D12= ""), "", ROUND(ROUND(E12, 2) * ROUND(D12, 3), 2))</f>
        <v/>
      </c>
    </row>
    <row r="14" spans="2:6" ht="12.75" customHeight="1">
      <c r="B14" s="103"/>
      <c r="C14" s="104"/>
      <c r="D14" s="105"/>
      <c r="E14" s="106"/>
      <c r="F14" s="107">
        <f>IF(AND(E14= "",D14= ""), "", ROUND(ROUND(E14, 2) * ROUND(D14, 3), 2))</f>
        <v/>
      </c>
    </row>
    <row r="16" spans="2:6" ht="12.75" customHeight="1">
      <c r="B16" s="103"/>
      <c r="C16" s="104"/>
      <c r="D16" s="105"/>
      <c r="E16" s="106"/>
      <c r="F16" s="107">
        <f>IF(AND(E16= "",D16= ""), "", ROUND(ROUND(E16, 2) * ROUND(D16, 3), 2))</f>
        <v/>
      </c>
    </row>
    <row r="18" spans="2:6" ht="12.75" customHeight="1">
      <c r="B18" s="103"/>
      <c r="C18" s="104"/>
      <c r="D18" s="105"/>
      <c r="E18" s="106"/>
      <c r="F18" s="107">
        <f>IF(AND(E18= "",D18= ""), "", ROUND(ROUND(E18, 2) * ROUND(D18, 3), 2))</f>
        <v/>
      </c>
    </row>
    <row r="20" spans="2:6" ht="12.75" customHeight="1">
      <c r="B20" s="103"/>
      <c r="C20" s="104"/>
      <c r="D20" s="105"/>
      <c r="E20" s="106"/>
      <c r="F20" s="107">
        <f>IF(AND(E20= "",D20= ""), "", ROUND(ROUND(E20, 2) * ROUND(D20, 3), 2))</f>
        <v/>
      </c>
    </row>
    <row r="22" spans="2:6" ht="12.75" customHeight="1">
      <c r="B22" s="103"/>
      <c r="C22" s="104"/>
      <c r="D22" s="105"/>
      <c r="E22" s="106"/>
      <c r="F22" s="107">
        <f>IF(AND(E22= "",D22= ""), "", ROUND(ROUND(E22, 2) * ROUND(D22, 3), 2))</f>
        <v/>
      </c>
    </row>
    <row r="24" spans="2:6" ht="12.75" customHeight="1">
      <c r="B24" s="103"/>
      <c r="C24" s="104"/>
      <c r="D24" s="105"/>
      <c r="E24" s="106"/>
      <c r="F24" s="107">
        <f>IF(AND(E24= "",D24= ""), "", ROUND(ROUND(E24, 2) * ROUND(D24, 3), 2))</f>
        <v/>
      </c>
    </row>
    <row r="26" spans="2:6" ht="12.75" customHeight="1">
      <c r="B26" s="103"/>
      <c r="C26" s="104"/>
      <c r="D26" s="105"/>
      <c r="E26" s="106"/>
      <c r="F26" s="107">
        <f>IF(AND(E26= "",D26= ""), "", ROUND(ROUND(E26, 2) * ROUND(D26, 3), 2))</f>
        <v/>
      </c>
    </row>
    <row r="28" spans="2:6" ht="12.75" customHeight="1">
      <c r="B28" s="103"/>
      <c r="C28" s="104"/>
      <c r="D28" s="105"/>
      <c r="E28" s="106"/>
      <c r="F28" s="107">
        <f>IF(AND(E28= "",D28= ""), "", ROUND(ROUND(E28, 2) * ROUND(D28, 3), 2))</f>
        <v/>
      </c>
    </row>
    <row r="30" spans="2:6" ht="12.75" customHeight="1">
      <c r="B30" s="103"/>
      <c r="C30" s="104"/>
      <c r="D30" s="105"/>
      <c r="E30" s="106"/>
      <c r="F30" s="107">
        <f>IF(AND(E30= "",D30= ""), "", ROUND(ROUND(E30, 2) * ROUND(D30, 3), 2))</f>
        <v/>
      </c>
    </row>
    <row r="32" spans="2:6" ht="12.75" customHeight="1">
      <c r="B32" s="103"/>
      <c r="C32" s="104"/>
      <c r="D32" s="105"/>
      <c r="E32" s="106"/>
      <c r="F32" s="107">
        <f>IF(AND(E32= "",D32= ""), "", ROUND(ROUND(E32, 2) * ROUND(D32, 3), 2))</f>
        <v/>
      </c>
    </row>
    <row r="34" spans="2:6" ht="12.75" customHeight="1">
      <c r="B34" s="103"/>
      <c r="C34" s="104"/>
      <c r="D34" s="105"/>
      <c r="E34" s="106"/>
      <c r="F34" s="107">
        <f>IF(AND(E34= "",D34= ""), "", ROUND(ROUND(E34, 2) * ROUND(D34, 3), 2))</f>
        <v/>
      </c>
    </row>
    <row r="36" spans="2:6" ht="12.75" customHeight="1">
      <c r="B36" s="103"/>
      <c r="C36" s="104"/>
      <c r="D36" s="105"/>
      <c r="E36" s="106"/>
      <c r="F36" s="107">
        <f>IF(AND(E36= "",D36= ""), "", ROUND(ROUND(E36, 2) * ROUND(D36, 3), 2))</f>
        <v/>
      </c>
    </row>
    <row r="38" spans="2:6" ht="12.75" customHeight="1">
      <c r="B38" s="103"/>
      <c r="C38" s="104"/>
      <c r="D38" s="105"/>
      <c r="E38" s="106"/>
      <c r="F38" s="107">
        <f>IF(AND(E38= "",D38= ""), "", ROUND(ROUND(E38, 2) * ROUND(D38, 3), 2))</f>
        <v/>
      </c>
    </row>
    <row r="40" spans="2:6" ht="12.75" customHeight="1">
      <c r="B40" s="103"/>
      <c r="C40" s="104"/>
      <c r="D40" s="105"/>
      <c r="E40" s="106"/>
      <c r="F40" s="107">
        <f>IF(AND(E40= "",D40= ""), "", ROUND(ROUND(E40, 2) * ROUND(D40, 3), 2))</f>
        <v/>
      </c>
    </row>
    <row r="42" spans="2:6" ht="12.75" customHeight="1">
      <c r="B42" s="103"/>
      <c r="C42" s="104"/>
      <c r="D42" s="105"/>
      <c r="E42" s="106"/>
      <c r="F42" s="107">
        <f>IF(AND(E42= "",D42= ""), "", ROUND(ROUND(E42, 2) * ROUND(D42, 3), 2))</f>
        <v/>
      </c>
    </row>
    <row r="44" spans="2:6" ht="12.75" customHeight="1">
      <c r="B44" s="103"/>
      <c r="C44" s="104"/>
      <c r="D44" s="105"/>
      <c r="E44" s="106"/>
      <c r="F44" s="107">
        <f>IF(AND(E44= "",D44= ""), "", ROUND(ROUND(E44, 2) * ROUND(D44, 3), 2))</f>
        <v/>
      </c>
    </row>
    <row r="46" spans="2:6" ht="12.75" customHeight="1">
      <c r="B46" s="103"/>
      <c r="C46" s="104"/>
      <c r="D46" s="105"/>
      <c r="E46" s="106"/>
      <c r="F46" s="107">
        <f>IF(AND(E46= "",D46= ""), "", ROUND(ROUND(E46, 2) * ROUND(D46, 3), 2))</f>
        <v/>
      </c>
    </row>
    <row r="48" spans="2:6" ht="12.75" customHeight="1">
      <c r="B48" s="103"/>
      <c r="C48" s="104"/>
      <c r="D48" s="105"/>
      <c r="E48" s="106"/>
      <c r="F48" s="107">
        <f>IF(AND(E48= "",D48= ""), "", ROUND(ROUND(E48, 2) * ROUND(D48, 3), 2))</f>
        <v/>
      </c>
    </row>
    <row r="50" spans="2:6" ht="12.75" customHeight="1">
      <c r="B50" s="103"/>
      <c r="C50" s="104"/>
      <c r="D50" s="105"/>
      <c r="E50" s="106"/>
      <c r="F50" s="107">
        <f>IF(AND(E50= "",D50= ""), "", ROUND(ROUND(E50, 2) * ROUND(D50, 3), 2))</f>
        <v/>
      </c>
    </row>
    <row r="52" spans="2:6" ht="12.75" customHeight="1">
      <c r="B52" s="103"/>
      <c r="C52" s="104"/>
      <c r="D52" s="105"/>
      <c r="E52" s="106"/>
      <c r="F52" s="107">
        <f>IF(AND(E52= "",D52= ""), "", ROUND(ROUND(E52, 2) * ROUND(D52, 3), 2))</f>
        <v/>
      </c>
    </row>
    <row r="54" spans="2:6" ht="12.75" customHeight="1">
      <c r="B54" s="103"/>
      <c r="C54" s="104"/>
      <c r="D54" s="105"/>
      <c r="E54" s="106"/>
      <c r="F54" s="107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3" right="0.70866141732283" top="0.74803149606299" bottom="0.74803149606299" header="0.31496062992126" footer="0.31496062992126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28</vt:i4>
      </vt:variant>
    </vt:vector>
  </HeadingPairs>
  <TitlesOfParts>
    <vt:vector size="34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DPGF!Print_Titles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2025-09-18T07:43:42Z</dcterms:created>
  <dcterms:modified xsi:type="dcterms:W3CDTF">2025-09-18T07:43:42Z</dcterms:modified>
</cp:coreProperties>
</file>